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통산 성적(~23)" sheetId="1" r:id="rId4"/>
    <sheet state="visible" name="통산 성적(~24)" sheetId="2" r:id="rId5"/>
    <sheet state="visible" name="시즌별 정리" sheetId="3" r:id="rId6"/>
    <sheet state="hidden" name="통산 성적(~24) (김희제 포함)" sheetId="4" r:id="rId7"/>
    <sheet state="visible" name="22년 시즌" sheetId="5" r:id="rId8"/>
    <sheet state="visible" name="23년 시즌" sheetId="6" r:id="rId9"/>
    <sheet state="visible" name="24년 시즌" sheetId="7" r:id="rId10"/>
    <sheet state="visible" name="타자_raw" sheetId="8" r:id="rId11"/>
    <sheet state="visible" name="타자" sheetId="9" r:id="rId12"/>
    <sheet state="visible" name="선수" sheetId="10" r:id="rId13"/>
    <sheet state="visible" name="투수_raw" sheetId="11" r:id="rId14"/>
    <sheet state="visible" name="투수" sheetId="12" r:id="rId15"/>
    <sheet state="hidden" name="22년 샘프리그(22)" sheetId="13" r:id="rId16"/>
    <sheet state="hidden" name="22년 드림즈(23)" sheetId="14" r:id="rId17"/>
    <sheet state="hidden" name="23년 상반기 코모도(23)" sheetId="15" r:id="rId18"/>
    <sheet state="hidden" name="23년 디비전 리그(23)" sheetId="16" r:id="rId19"/>
    <sheet state="visible" name="23 서구하반기(24)" sheetId="17" r:id="rId20"/>
    <sheet state="visible" name="23 下코모도리그(24)" sheetId="18" r:id="rId21"/>
    <sheet state="visible" name="24 上코모도리그(24)" sheetId="19" r:id="rId22"/>
    <sheet state="visible" name="24 上디비전리그(24)" sheetId="20" r:id="rId23"/>
  </sheets>
  <definedNames/>
  <calcPr/>
</workbook>
</file>

<file path=xl/sharedStrings.xml><?xml version="1.0" encoding="utf-8"?>
<sst xmlns="http://schemas.openxmlformats.org/spreadsheetml/2006/main" count="1394" uniqueCount="191">
  <si>
    <t>◎ 라스칼 통산 성적 (~'23 Season)</t>
  </si>
  <si>
    <t>1. 타자 기록</t>
  </si>
  <si>
    <t>이름</t>
  </si>
  <si>
    <t>게임수</t>
  </si>
  <si>
    <t>타율</t>
  </si>
  <si>
    <t>타석</t>
  </si>
  <si>
    <t>타수</t>
  </si>
  <si>
    <t>안타</t>
  </si>
  <si>
    <t>1루타</t>
  </si>
  <si>
    <t>2루타</t>
  </si>
  <si>
    <t>3루타</t>
  </si>
  <si>
    <t>홈런</t>
  </si>
  <si>
    <t>득점</t>
  </si>
  <si>
    <t>타점</t>
  </si>
  <si>
    <t>도루</t>
  </si>
  <si>
    <t>사사구</t>
  </si>
  <si>
    <t>삼진</t>
  </si>
  <si>
    <t>삼진률</t>
  </si>
  <si>
    <t>장타율</t>
  </si>
  <si>
    <t>출루율</t>
  </si>
  <si>
    <t>OPS</t>
  </si>
  <si>
    <t>아웃 比
삼진률</t>
  </si>
  <si>
    <t>출루율 등수</t>
  </si>
  <si>
    <t>OPS
등수</t>
  </si>
  <si>
    <t>권강현</t>
  </si>
  <si>
    <t>권혁진</t>
  </si>
  <si>
    <t>김기태</t>
  </si>
  <si>
    <t>김민석</t>
  </si>
  <si>
    <t>김범희</t>
  </si>
  <si>
    <t>김병진</t>
  </si>
  <si>
    <t>김재영</t>
  </si>
  <si>
    <t>김태양</t>
  </si>
  <si>
    <t>김현철</t>
  </si>
  <si>
    <t>김형준</t>
  </si>
  <si>
    <t>김희제</t>
  </si>
  <si>
    <t>남동수</t>
  </si>
  <si>
    <t>류동현</t>
  </si>
  <si>
    <t>박영준</t>
  </si>
  <si>
    <t>박재현</t>
  </si>
  <si>
    <t>백정철</t>
  </si>
  <si>
    <t>이동진</t>
  </si>
  <si>
    <t>이철민</t>
  </si>
  <si>
    <t>임지헌</t>
  </si>
  <si>
    <t>조태형</t>
  </si>
  <si>
    <t>차현철</t>
  </si>
  <si>
    <t>총합</t>
  </si>
  <si>
    <t>2. 투수 기록</t>
  </si>
  <si>
    <t>승</t>
  </si>
  <si>
    <t>패</t>
  </si>
  <si>
    <t>세</t>
  </si>
  <si>
    <t>타자</t>
  </si>
  <si>
    <t>이닝</t>
  </si>
  <si>
    <t>피안타</t>
  </si>
  <si>
    <t>피홈런</t>
  </si>
  <si>
    <t>볼넷</t>
  </si>
  <si>
    <t>사구</t>
  </si>
  <si>
    <t>탈삼진</t>
  </si>
  <si>
    <t>실점</t>
  </si>
  <si>
    <t>자책점</t>
  </si>
  <si>
    <t>방어율</t>
  </si>
  <si>
    <t>제구</t>
  </si>
  <si>
    <t>피안타율</t>
  </si>
  <si>
    <t>경기/이닝</t>
  </si>
  <si>
    <t>이닝/K</t>
  </si>
  <si>
    <t>수비성공률</t>
  </si>
  <si>
    <t>WHIP</t>
  </si>
  <si>
    <t>-</t>
  </si>
  <si>
    <t>◎ 라스칼 통산 성적 (~'24 Season)</t>
  </si>
  <si>
    <t>전년 대비</t>
  </si>
  <si>
    <t>이닝 당
사사구</t>
  </si>
  <si>
    <t>이닝 당
삼진</t>
  </si>
  <si>
    <t>구분</t>
  </si>
  <si>
    <t>22년</t>
  </si>
  <si>
    <t>23년</t>
  </si>
  <si>
    <t>24년</t>
  </si>
  <si>
    <t>통산</t>
  </si>
  <si>
    <t>◎ 라스칼 통산 성적</t>
  </si>
  <si>
    <t>1. 리그별 타율</t>
  </si>
  <si>
    <t>25년</t>
  </si>
  <si>
    <t>上샘프</t>
  </si>
  <si>
    <t>下드림즈</t>
  </si>
  <si>
    <t>上코모도</t>
  </si>
  <si>
    <t>上디비전</t>
  </si>
  <si>
    <t>下서구</t>
  </si>
  <si>
    <t>下코모도</t>
  </si>
  <si>
    <t>◎ 22년 라스칼 성적</t>
  </si>
  <si>
    <t>경기당
평균 이닝</t>
  </si>
  <si>
    <t>◎ 23년 라스칼 성적</t>
  </si>
  <si>
    <t>아웃 比
삼진율</t>
  </si>
  <si>
    <t>실책</t>
  </si>
  <si>
    <t>타율
등수</t>
  </si>
  <si>
    <t>삼진율</t>
  </si>
  <si>
    <t>사사구
/100타자</t>
  </si>
  <si>
    <t>V.C</t>
  </si>
  <si>
    <t>1등 기록</t>
  </si>
  <si>
    <t>장타</t>
  </si>
  <si>
    <t>김상훈</t>
  </si>
  <si>
    <t>박격포</t>
  </si>
  <si>
    <t>영어 이름</t>
  </si>
  <si>
    <t>등번호</t>
  </si>
  <si>
    <t>포지션</t>
  </si>
  <si>
    <t>특수 항목</t>
  </si>
  <si>
    <t>특수 항목 점수</t>
  </si>
  <si>
    <t>코멘트</t>
  </si>
  <si>
    <t>코멘트 스타일</t>
  </si>
  <si>
    <t>명대사</t>
  </si>
  <si>
    <t>명대사 스타일</t>
  </si>
  <si>
    <t>어워즈</t>
  </si>
  <si>
    <t>프로필</t>
  </si>
  <si>
    <t>KWON KANG HYUN</t>
  </si>
  <si>
    <t>1B</t>
  </si>
  <si>
    <t>0.2이닝</t>
  </si>
  <si>
    <t>시즌 첫 3루타
청백전 병기
[변수많은 러닝</t>
  </si>
  <si>
    <t>KWON HUCK JIN</t>
  </si>
  <si>
    <t>유리몸</t>
  </si>
  <si>
    <t>시즌 첫 2루타
감량 성공
[시즌 최고 삼진률</t>
  </si>
  <si>
    <t>KIM KI TAE</t>
  </si>
  <si>
    <t>상태이상</t>
  </si>
  <si>
    <t>MVP</t>
  </si>
  <si>
    <t>24 타자 부문 1등
36안타 32타점
상원고 홈런 타자</t>
  </si>
  <si>
    <t>KIM MIN SEOK</t>
  </si>
  <si>
    <t>딸깍</t>
  </si>
  <si>
    <t>0안타 3타점!?
[언제 또 내려와?</t>
  </si>
  <si>
    <t>KIM BEOM HUI</t>
  </si>
  <si>
    <t>김푸어휘엔</t>
  </si>
  <si>
    <t>첫 홈런 시즌
디비전 리그 OPS 1등
통산 OPS 5등</t>
  </si>
  <si>
    <t>KIM BYEONG JIN</t>
  </si>
  <si>
    <t>웅삐 사랑해</t>
  </si>
  <si>
    <t>25 선발 기대주
자칭 승리 요정</t>
  </si>
  <si>
    <t>KIM JEA YOUNG</t>
  </si>
  <si>
    <t>보법</t>
  </si>
  <si>
    <t xml:space="preserve"> '24 타자 부문 2등
시즌 36안타 32도루
시즌 최다 3루타</t>
  </si>
  <si>
    <t>KIM TAE YANG</t>
  </si>
  <si>
    <t>UFC직관</t>
  </si>
  <si>
    <t>작년보다 한걸음 성장
Nice Handling</t>
  </si>
  <si>
    <t>KIM HYUN CHEOL</t>
  </si>
  <si>
    <t xml:space="preserve"> 3루수 출전</t>
  </si>
  <si>
    <t>시즌 피삼진률 2등
서구 하반기리그 OPS 1등</t>
  </si>
  <si>
    <t>KIM HYUNG JUN</t>
  </si>
  <si>
    <t>P</t>
  </si>
  <si>
    <t>승리</t>
  </si>
  <si>
    <t>24 투수 부문 1등
시즌 방어율 5.74
시즌 52타수 0삼진</t>
  </si>
  <si>
    <t>NAM DONG SOO</t>
  </si>
  <si>
    <t>I</t>
  </si>
  <si>
    <t>24 최다 경기 출장
시즌 최다 사사구
[시즌 최다 삼진</t>
  </si>
  <si>
    <t>RYU DONG HYUN</t>
  </si>
  <si>
    <t>저글링</t>
  </si>
  <si>
    <t>24 아무것도 없.었.다.
살아나는 타격감</t>
  </si>
  <si>
    <t>PARK YOUNG JUN</t>
  </si>
  <si>
    <t>해병대</t>
  </si>
  <si>
    <t>24 투수 부문 3등
시즌 도루 2등
금강불괴</t>
  </si>
  <si>
    <t>PARK JAE HYUN</t>
  </si>
  <si>
    <t>신분증</t>
  </si>
  <si>
    <t>24 경기 출장 3등
통산 타율 5등
격포 아빠</t>
  </si>
  <si>
    <t>BAEK JEONG CHEOL</t>
  </si>
  <si>
    <t>원정대장</t>
  </si>
  <si>
    <t>시즌 첫 홈런
디비전 리그 OPS 2등</t>
  </si>
  <si>
    <t>LEE DONG JIN</t>
  </si>
  <si>
    <t>인바디</t>
  </si>
  <si>
    <t xml:space="preserve"> '24 신인 투수
시즌 제구력 2등
['24 투수 몰빵</t>
  </si>
  <si>
    <t>LEE CHEOL MIN</t>
  </si>
  <si>
    <t>철자후</t>
  </si>
  <si>
    <t>24 타자 부문 3등
개인 High Career
[최다 어깨 탈구</t>
  </si>
  <si>
    <t>LIM JI HEON</t>
  </si>
  <si>
    <t>아영 사랑해</t>
  </si>
  <si>
    <t>외야 전향 성공
년도별 타율 성장중</t>
  </si>
  <si>
    <t>CHO TAE HYEONG</t>
  </si>
  <si>
    <t>횡령</t>
  </si>
  <si>
    <t>24 투수 부문 2등
시즌 이닝당 삼진 1등 1.69</t>
  </si>
  <si>
    <t>CHA HYUN CHUL</t>
  </si>
  <si>
    <t>맏형</t>
  </si>
  <si>
    <t>상반기 코모도리그 출루율 1등
견고한 2루수</t>
  </si>
  <si>
    <t>PARK</t>
  </si>
  <si>
    <t>CUTE</t>
  </si>
  <si>
    <t>귀여움</t>
  </si>
  <si>
    <t>KIM SANG HOON</t>
  </si>
  <si>
    <t>훈린저지</t>
  </si>
  <si>
    <t>◎ 22년 상반기 샘프리그</t>
  </si>
  <si>
    <t>◎ 22년 하반기 드림즈리그</t>
  </si>
  <si>
    <t>◎ 23년 상반기 코모도리그</t>
  </si>
  <si>
    <t>선수명</t>
  </si>
  <si>
    <t>경기</t>
  </si>
  <si>
    <t>BB</t>
  </si>
  <si>
    <t>HP</t>
  </si>
  <si>
    <t>자책</t>
  </si>
  <si>
    <t>◎ 23년 상반기 디비전리그</t>
  </si>
  <si>
    <t>세이브</t>
  </si>
  <si>
    <t>◎ 23년 하반기 서구 리그 ('24)</t>
  </si>
  <si>
    <t>◎ 23년 하반기 코모도리그 ('24)</t>
  </si>
  <si>
    <t>◎ 24년 상반기 코모도리그 ('24)</t>
  </si>
  <si>
    <t>◎ 24년 상반기 디비전리그 ('24)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</si>
</sst>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5">
    <numFmt numFmtId="164" formatCode="0.000"/>
    <numFmt numFmtId="165" formatCode="0.0"/>
    <numFmt numFmtId="166" formatCode="0.00_ "/>
    <numFmt numFmtId="167" formatCode="0.0%"/>
    <numFmt numFmtId="168" formatCode="[Red]\+#,##0.000;[Blue]\-#,##0.000"/>
    <numFmt numFmtId="169" formatCode="[Blue]\+0.0%;[Red]\-0.0%"/>
    <numFmt numFmtId="170" formatCode="[Red]\+#,##0.0;[Blue]\-#,##0.0"/>
    <numFmt numFmtId="171" formatCode="[Blue]\+#,##0.00;[Red]\-#,##0.00"/>
    <numFmt numFmtId="172" formatCode="\+0.00"/>
    <numFmt numFmtId="173" formatCode="\+0.0"/>
    <numFmt numFmtId="174" formatCode="\+0"/>
    <numFmt numFmtId="175" formatCode="[Red]\+#,##0.00;[Blue]\-#,##0.00"/>
    <numFmt numFmtId="176" formatCode="[Blue]\+#,##0.0;[Red]\-#,##0.0"/>
    <numFmt numFmtId="177" formatCode="0_);[Red]\(0\)"/>
    <numFmt numFmtId="178" formatCode="0.000_ "/>
  </numFmts>
  <fonts count="25">
    <font>
      <sz val="11.0"/>
      <color rgb="FF000000"/>
      <name val="Calibri"/>
      <scheme val="minor"/>
    </font>
    <font>
      <b/>
      <sz val="16.0"/>
      <color rgb="FF000000"/>
      <name val="Malgun Gothic"/>
    </font>
    <font>
      <sz val="11.0"/>
      <color rgb="FF000000"/>
      <name val="Malgun Gothic"/>
    </font>
    <font>
      <b/>
      <sz val="12.0"/>
      <color rgb="FF000000"/>
      <name val="Malgun Gothic"/>
    </font>
    <font>
      <b/>
      <sz val="12.0"/>
      <color theme="1"/>
      <name val="Malgun Gothic"/>
    </font>
    <font>
      <sz val="12.0"/>
      <color rgb="FF000000"/>
      <name val="Malgun Gothic"/>
    </font>
    <font>
      <b/>
      <sz val="12.0"/>
      <color rgb="FFFF0000"/>
      <name val="Malgun Gothic"/>
    </font>
    <font>
      <sz val="12.0"/>
      <color theme="1"/>
      <name val="Malgun Gothic"/>
    </font>
    <font>
      <b/>
      <sz val="12.0"/>
      <color rgb="FFFFFFFF"/>
      <name val="Malgun Gothic"/>
    </font>
    <font>
      <b/>
      <sz val="14.0"/>
      <color rgb="FF000000"/>
      <name val="Malgun Gothic"/>
    </font>
    <font/>
    <font>
      <b/>
      <sz val="11.0"/>
      <color theme="1"/>
      <name val="Malgun Gothic"/>
    </font>
    <font>
      <b/>
      <sz val="11.0"/>
      <color rgb="FF000000"/>
      <name val="Malgun Gothic"/>
    </font>
    <font>
      <color theme="1"/>
      <name val="Calibri"/>
      <scheme val="minor"/>
    </font>
    <font>
      <b/>
      <sz val="11.0"/>
      <color theme="0"/>
      <name val="Malgun Gothic"/>
    </font>
    <font>
      <b/>
      <sz val="12.0"/>
      <color theme="0"/>
      <name val="Malgun Gothic"/>
    </font>
    <font>
      <sz val="11.0"/>
      <color theme="1"/>
      <name val="Malgun Gothic"/>
    </font>
    <font>
      <sz val="11.0"/>
      <color rgb="FFFF0000"/>
      <name val="Malgun Gothic"/>
    </font>
    <font>
      <sz val="12.0"/>
      <color rgb="FFFF0000"/>
      <name val="Malgun Gothic"/>
    </font>
    <font>
      <sz val="11.0"/>
      <color theme="0"/>
      <name val="Malgun Gothic"/>
    </font>
    <font>
      <sz val="11.0"/>
      <color theme="1"/>
      <name val="Calibri"/>
    </font>
    <font>
      <b/>
      <sz val="15.0"/>
      <color theme="1"/>
      <name val="Malgun Gothic"/>
    </font>
    <font>
      <sz val="15.0"/>
      <color theme="1"/>
      <name val="Malgun Gothic"/>
    </font>
    <font>
      <sz val="15.0"/>
      <color theme="1"/>
      <name val="Calibri"/>
    </font>
    <font>
      <sz val="15.0"/>
      <color theme="1"/>
      <name val="Google Sans Mono"/>
    </font>
  </fonts>
  <fills count="23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FFC000"/>
        <bgColor rgb="FFFFC000"/>
      </patternFill>
    </fill>
    <fill>
      <patternFill patternType="solid">
        <fgColor rgb="FF000000"/>
        <bgColor rgb="FF000000"/>
      </patternFill>
    </fill>
    <fill>
      <patternFill patternType="solid">
        <fgColor rgb="FFFAF3DB"/>
        <bgColor rgb="FFFAF3DB"/>
      </patternFill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  <fill>
      <patternFill patternType="solid">
        <fgColor rgb="FF595959"/>
        <bgColor rgb="FF595959"/>
      </patternFill>
    </fill>
    <fill>
      <patternFill patternType="solid">
        <fgColor rgb="FFDEEAF6"/>
        <bgColor rgb="FFDEEAF6"/>
      </patternFill>
    </fill>
    <fill>
      <patternFill patternType="solid">
        <fgColor rgb="FF3F3F3F"/>
        <bgColor rgb="FF3F3F3F"/>
      </patternFill>
    </fill>
    <fill>
      <patternFill patternType="solid">
        <fgColor rgb="FFFBE4D5"/>
        <bgColor rgb="FFFBE4D5"/>
      </patternFill>
    </fill>
    <fill>
      <patternFill patternType="solid">
        <fgColor rgb="FFBED7EE"/>
        <bgColor rgb="FFBED7EE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F7CAAC"/>
        <bgColor rgb="FFF7CAAC"/>
      </patternFill>
    </fill>
    <fill>
      <patternFill patternType="solid">
        <fgColor rgb="FF70AD47"/>
        <bgColor rgb="FF70AD47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1" fillId="2" fontId="3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3" fontId="5" numFmtId="0" xfId="0" applyAlignment="1" applyBorder="1" applyFill="1" applyFont="1">
      <alignment horizontal="center" shrinkToFit="0" vertical="center" wrapText="1"/>
    </xf>
    <xf borderId="1" fillId="4" fontId="5" numFmtId="164" xfId="0" applyAlignment="1" applyBorder="1" applyFill="1" applyFont="1" applyNumberFormat="1">
      <alignment horizontal="center" shrinkToFit="0" vertical="center" wrapText="1"/>
    </xf>
    <xf borderId="1" fillId="3" fontId="6" numFmtId="9" xfId="0" applyAlignment="1" applyBorder="1" applyFont="1" applyNumberFormat="1">
      <alignment horizontal="center" shrinkToFit="0" vertical="center" wrapText="1"/>
    </xf>
    <xf borderId="1" fillId="3" fontId="7" numFmtId="164" xfId="0" applyAlignment="1" applyBorder="1" applyFont="1" applyNumberFormat="1">
      <alignment horizontal="center" shrinkToFit="0" vertical="center" wrapText="1"/>
    </xf>
    <xf borderId="1" fillId="0" fontId="5" numFmtId="164" xfId="0" applyAlignment="1" applyBorder="1" applyFont="1" applyNumberFormat="1">
      <alignment horizontal="center" vertical="center"/>
    </xf>
    <xf borderId="1" fillId="5" fontId="4" numFmtId="164" xfId="0" applyAlignment="1" applyBorder="1" applyFill="1" applyFont="1" applyNumberFormat="1">
      <alignment horizontal="center" shrinkToFit="0" vertical="center" wrapText="1"/>
    </xf>
    <xf borderId="1" fillId="6" fontId="6" numFmtId="9" xfId="0" applyAlignment="1" applyBorder="1" applyFill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vertical="center"/>
    </xf>
    <xf borderId="1" fillId="3" fontId="3" numFmtId="9" xfId="0" applyAlignment="1" applyBorder="1" applyFont="1" applyNumberFormat="1">
      <alignment horizontal="center" shrinkToFit="0" vertical="center" wrapText="1"/>
    </xf>
    <xf borderId="1" fillId="7" fontId="6" numFmtId="9" xfId="0" applyAlignment="1" applyBorder="1" applyFill="1" applyFont="1" applyNumberFormat="1">
      <alignment horizontal="center" vertical="center"/>
    </xf>
    <xf borderId="1" fillId="7" fontId="3" numFmtId="9" xfId="0" applyAlignment="1" applyBorder="1" applyFont="1" applyNumberFormat="1">
      <alignment horizontal="center" vertical="center"/>
    </xf>
    <xf borderId="1" fillId="6" fontId="8" numFmtId="9" xfId="0" applyAlignment="1" applyBorder="1" applyFont="1" applyNumberFormat="1">
      <alignment horizontal="center" vertical="center"/>
    </xf>
    <xf borderId="2" fillId="7" fontId="3" numFmtId="9" xfId="0" applyAlignment="1" applyBorder="1" applyFont="1" applyNumberFormat="1">
      <alignment horizontal="center" vertical="center"/>
    </xf>
    <xf borderId="2" fillId="7" fontId="6" numFmtId="9" xfId="0" applyAlignment="1" applyBorder="1" applyFont="1" applyNumberFormat="1">
      <alignment horizontal="center" vertical="center"/>
    </xf>
    <xf borderId="2" fillId="6" fontId="6" numFmtId="9" xfId="0" applyAlignment="1" applyBorder="1" applyFont="1" applyNumberFormat="1">
      <alignment horizontal="center" vertical="center"/>
    </xf>
    <xf borderId="2" fillId="6" fontId="8" numFmtId="9" xfId="0" applyAlignment="1" applyBorder="1" applyFont="1" applyNumberFormat="1">
      <alignment horizontal="center" vertical="center"/>
    </xf>
    <xf borderId="1" fillId="8" fontId="3" numFmtId="0" xfId="0" applyAlignment="1" applyBorder="1" applyFill="1" applyFont="1">
      <alignment horizontal="center" shrinkToFit="0" vertical="center" wrapText="1"/>
    </xf>
    <xf borderId="1" fillId="8" fontId="3" numFmtId="0" xfId="0" applyAlignment="1" applyBorder="1" applyFont="1">
      <alignment horizontal="center" vertical="center"/>
    </xf>
    <xf borderId="1" fillId="8" fontId="3" numFmtId="164" xfId="0" applyAlignment="1" applyBorder="1" applyFont="1" applyNumberFormat="1">
      <alignment horizontal="center" vertical="center"/>
    </xf>
    <xf borderId="1" fillId="8" fontId="3" numFmtId="9" xfId="0" applyAlignment="1" applyBorder="1" applyFont="1" applyNumberFormat="1">
      <alignment horizontal="center" vertical="center"/>
    </xf>
    <xf borderId="1" fillId="8" fontId="4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1" fillId="3" fontId="5" numFmtId="165" xfId="0" applyAlignment="1" applyBorder="1" applyFont="1" applyNumberFormat="1">
      <alignment horizontal="center" shrinkToFit="0" vertical="center" wrapText="1"/>
    </xf>
    <xf borderId="1" fillId="3" fontId="5" numFmtId="2" xfId="0" applyAlignment="1" applyBorder="1" applyFont="1" applyNumberFormat="1">
      <alignment horizontal="center" shrinkToFit="0" vertical="center" wrapText="1"/>
    </xf>
    <xf borderId="1" fillId="0" fontId="2" numFmtId="2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0" fontId="2" numFmtId="167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8" fontId="3" numFmtId="165" xfId="0" applyAlignment="1" applyBorder="1" applyFont="1" applyNumberFormat="1">
      <alignment horizontal="center" shrinkToFit="0" vertical="center" wrapText="1"/>
    </xf>
    <xf borderId="1" fillId="8" fontId="3" numFmtId="2" xfId="0" applyAlignment="1" applyBorder="1" applyFont="1" applyNumberFormat="1">
      <alignment horizontal="center" shrinkToFit="0" vertical="center" wrapText="1"/>
    </xf>
    <xf borderId="1" fillId="8" fontId="2" numFmtId="2" xfId="0" applyAlignment="1" applyBorder="1" applyFont="1" applyNumberFormat="1">
      <alignment horizontal="center" vertical="center"/>
    </xf>
    <xf borderId="1" fillId="8" fontId="2" numFmtId="166" xfId="0" applyAlignment="1" applyBorder="1" applyFont="1" applyNumberFormat="1">
      <alignment horizontal="center" vertical="center"/>
    </xf>
    <xf borderId="1" fillId="8" fontId="6" numFmtId="167" xfId="0" applyAlignment="1" applyBorder="1" applyFont="1" applyNumberFormat="1">
      <alignment horizontal="center" vertical="center"/>
    </xf>
    <xf borderId="3" fillId="9" fontId="9" numFmtId="0" xfId="0" applyAlignment="1" applyBorder="1" applyFill="1" applyFont="1">
      <alignment horizontal="center" vertical="center"/>
    </xf>
    <xf borderId="4" fillId="0" fontId="10" numFmtId="0" xfId="0" applyAlignment="1" applyBorder="1" applyFont="1">
      <alignment vertical="center"/>
    </xf>
    <xf borderId="5" fillId="0" fontId="10" numFmtId="0" xfId="0" applyAlignment="1" applyBorder="1" applyFont="1">
      <alignment vertical="center"/>
    </xf>
    <xf borderId="6" fillId="2" fontId="3" numFmtId="0" xfId="0" applyAlignment="1" applyBorder="1" applyFont="1">
      <alignment horizontal="center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1" fillId="4" fontId="3" numFmtId="164" xfId="0" applyAlignment="1" applyBorder="1" applyFont="1" applyNumberFormat="1">
      <alignment horizontal="center" shrinkToFit="0" vertical="center" wrapText="1"/>
    </xf>
    <xf borderId="1" fillId="0" fontId="4" numFmtId="9" xfId="0" applyAlignment="1" applyBorder="1" applyFont="1" applyNumberFormat="1">
      <alignment horizontal="center" shrinkToFit="0" vertical="center" wrapText="1"/>
    </xf>
    <xf borderId="1" fillId="0" fontId="4" numFmtId="9" xfId="0" applyAlignment="1" applyBorder="1" applyFont="1" applyNumberFormat="1">
      <alignment horizontal="center" vertical="center"/>
    </xf>
    <xf borderId="1" fillId="0" fontId="11" numFmtId="168" xfId="0" applyAlignment="1" applyBorder="1" applyFont="1" applyNumberFormat="1">
      <alignment horizontal="center" vertical="center"/>
    </xf>
    <xf borderId="1" fillId="0" fontId="12" numFmtId="169" xfId="0" applyAlignment="1" applyBorder="1" applyFont="1" applyNumberFormat="1">
      <alignment horizontal="center" vertical="center"/>
    </xf>
    <xf borderId="1" fillId="0" fontId="12" numFmtId="168" xfId="0" applyAlignment="1" applyBorder="1" applyFont="1" applyNumberFormat="1">
      <alignment horizontal="center" vertical="center"/>
    </xf>
    <xf borderId="0" fillId="0" fontId="13" numFmtId="0" xfId="0" applyAlignment="1" applyFont="1">
      <alignment vertical="center"/>
    </xf>
    <xf borderId="1" fillId="3" fontId="3" numFmtId="165" xfId="0" applyAlignment="1" applyBorder="1" applyFont="1" applyNumberFormat="1">
      <alignment horizontal="center" shrinkToFit="0" vertical="center" wrapText="1"/>
    </xf>
    <xf borderId="1" fillId="0" fontId="12" numFmtId="170" xfId="0" applyAlignment="1" applyBorder="1" applyFont="1" applyNumberFormat="1">
      <alignment horizontal="center" vertical="center"/>
    </xf>
    <xf borderId="1" fillId="0" fontId="12" numFmtId="171" xfId="0" applyAlignment="1" applyBorder="1" applyFont="1" applyNumberFormat="1">
      <alignment horizontal="center" vertical="center"/>
    </xf>
    <xf borderId="1" fillId="0" fontId="12" numFmtId="172" xfId="0" applyAlignment="1" applyBorder="1" applyFont="1" applyNumberFormat="1">
      <alignment horizontal="center" vertical="center"/>
    </xf>
    <xf borderId="1" fillId="0" fontId="11" numFmtId="173" xfId="0" applyAlignment="1" applyBorder="1" applyFont="1" applyNumberFormat="1">
      <alignment horizontal="center" vertical="center"/>
    </xf>
    <xf borderId="1" fillId="0" fontId="12" numFmtId="174" xfId="0" applyAlignment="1" applyBorder="1" applyFont="1" applyNumberFormat="1">
      <alignment horizontal="center" vertical="center"/>
    </xf>
    <xf borderId="1" fillId="0" fontId="11" numFmtId="174" xfId="0" applyAlignment="1" applyBorder="1" applyFont="1" applyNumberFormat="1">
      <alignment horizontal="center" vertical="center"/>
    </xf>
    <xf borderId="1" fillId="3" fontId="5" numFmtId="1" xfId="0" applyAlignment="1" applyBorder="1" applyFont="1" applyNumberFormat="1">
      <alignment horizontal="center" shrinkToFit="0" vertical="center" wrapText="1"/>
    </xf>
    <xf borderId="1" fillId="0" fontId="12" numFmtId="175" xfId="0" applyAlignment="1" applyBorder="1" applyFont="1" applyNumberFormat="1">
      <alignment horizontal="center" vertical="center"/>
    </xf>
    <xf borderId="1" fillId="0" fontId="12" numFmtId="176" xfId="0" applyAlignment="1" applyBorder="1" applyFont="1" applyNumberFormat="1">
      <alignment horizontal="center" vertical="center"/>
    </xf>
    <xf borderId="1" fillId="0" fontId="12" numFmtId="173" xfId="0" applyAlignment="1" applyBorder="1" applyFont="1" applyNumberFormat="1">
      <alignment horizontal="center" vertical="center"/>
    </xf>
    <xf borderId="1" fillId="10" fontId="14" numFmtId="0" xfId="0" applyAlignment="1" applyBorder="1" applyFill="1" applyFont="1">
      <alignment horizontal="center" vertical="center"/>
    </xf>
    <xf borderId="1" fillId="0" fontId="2" numFmtId="177" xfId="0" applyAlignment="1" applyBorder="1" applyFont="1" applyNumberFormat="1">
      <alignment vertical="center"/>
    </xf>
    <xf borderId="1" fillId="11" fontId="2" numFmtId="177" xfId="0" applyAlignment="1" applyBorder="1" applyFill="1" applyFont="1" applyNumberFormat="1">
      <alignment vertical="center"/>
    </xf>
    <xf borderId="0" fillId="0" fontId="2" numFmtId="1" xfId="0" applyAlignment="1" applyFont="1" applyNumberFormat="1">
      <alignment vertical="center"/>
    </xf>
    <xf borderId="0" fillId="0" fontId="2" numFmtId="165" xfId="0" applyAlignment="1" applyFont="1" applyNumberFormat="1">
      <alignment vertical="center"/>
    </xf>
    <xf borderId="8" fillId="12" fontId="15" numFmtId="0" xfId="0" applyAlignment="1" applyBorder="1" applyFill="1" applyFont="1">
      <alignment horizontal="center" shrinkToFit="0" vertical="center" wrapText="1"/>
    </xf>
    <xf borderId="1" fillId="12" fontId="15" numFmtId="0" xfId="0" applyAlignment="1" applyBorder="1" applyFont="1">
      <alignment horizontal="center" shrinkToFit="0" vertical="center" wrapText="1"/>
    </xf>
    <xf borderId="3" fillId="12" fontId="15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vertical="center"/>
    </xf>
    <xf borderId="1" fillId="0" fontId="7" numFmtId="164" xfId="0" applyAlignment="1" applyBorder="1" applyFont="1" applyNumberFormat="1">
      <alignment horizontal="center" shrinkToFit="0" vertical="center" wrapText="1"/>
    </xf>
    <xf borderId="1" fillId="0" fontId="7" numFmtId="164" xfId="0" applyAlignment="1" applyBorder="1" applyFont="1" applyNumberFormat="1">
      <alignment horizontal="center" vertical="center"/>
    </xf>
    <xf borderId="1" fillId="0" fontId="16" numFmtId="164" xfId="0" applyAlignment="1" applyBorder="1" applyFont="1" applyNumberFormat="1">
      <alignment horizontal="center" vertical="center"/>
    </xf>
    <xf borderId="1" fillId="13" fontId="17" numFmtId="164" xfId="0" applyAlignment="1" applyBorder="1" applyFill="1" applyFont="1" applyNumberFormat="1">
      <alignment horizontal="center" vertical="center"/>
    </xf>
    <xf borderId="1" fillId="13" fontId="18" numFmtId="164" xfId="0" applyAlignment="1" applyBorder="1" applyFont="1" applyNumberFormat="1">
      <alignment horizontal="center" vertical="center"/>
    </xf>
    <xf borderId="1" fillId="13" fontId="18" numFmtId="164" xfId="0" applyAlignment="1" applyBorder="1" applyFont="1" applyNumberFormat="1">
      <alignment horizontal="center" shrinkToFit="0" vertical="center" wrapText="1"/>
    </xf>
    <xf borderId="10" fillId="11" fontId="4" numFmtId="0" xfId="0" applyAlignment="1" applyBorder="1" applyFont="1">
      <alignment horizontal="center" shrinkToFit="0" vertical="center" wrapText="1"/>
    </xf>
    <xf borderId="1" fillId="11" fontId="4" numFmtId="164" xfId="0" applyAlignment="1" applyBorder="1" applyFont="1" applyNumberFormat="1">
      <alignment horizontal="center" vertical="center"/>
    </xf>
    <xf borderId="1" fillId="11" fontId="11" numFmtId="164" xfId="0" applyAlignment="1" applyBorder="1" applyFont="1" applyNumberFormat="1">
      <alignment horizontal="center" vertical="center"/>
    </xf>
    <xf borderId="1" fillId="13" fontId="3" numFmtId="9" xfId="0" applyAlignment="1" applyBorder="1" applyFont="1" applyNumberFormat="1">
      <alignment horizontal="center" shrinkToFit="0" vertical="center" wrapText="1"/>
    </xf>
    <xf borderId="1" fillId="13" fontId="6" numFmtId="9" xfId="0" applyAlignment="1" applyBorder="1" applyFont="1" applyNumberFormat="1">
      <alignment horizontal="center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1" fillId="14" fontId="4" numFmtId="164" xfId="0" applyAlignment="1" applyBorder="1" applyFill="1" applyFont="1" applyNumberFormat="1">
      <alignment horizontal="center" shrinkToFit="0" vertical="center" wrapText="1"/>
    </xf>
    <xf borderId="1" fillId="11" fontId="3" numFmtId="0" xfId="0" applyAlignment="1" applyBorder="1" applyFont="1">
      <alignment horizontal="center" vertical="center"/>
    </xf>
    <xf borderId="1" fillId="8" fontId="12" numFmtId="0" xfId="0" applyAlignment="1" applyBorder="1" applyFont="1">
      <alignment horizontal="center" vertical="center"/>
    </xf>
    <xf borderId="1" fillId="8" fontId="11" numFmtId="0" xfId="0" applyAlignment="1" applyBorder="1" applyFont="1">
      <alignment horizontal="center" vertical="center"/>
    </xf>
    <xf borderId="0" fillId="0" fontId="2" numFmtId="1" xfId="0" applyAlignment="1" applyFont="1" applyNumberFormat="1">
      <alignment horizontal="center" vertical="center"/>
    </xf>
    <xf borderId="1" fillId="15" fontId="7" numFmtId="0" xfId="0" applyAlignment="1" applyBorder="1" applyFill="1" applyFont="1">
      <alignment horizontal="center" shrinkToFit="0" vertical="center" wrapText="1"/>
    </xf>
    <xf borderId="1" fillId="3" fontId="5" numFmtId="9" xfId="0" applyAlignment="1" applyBorder="1" applyFont="1" applyNumberFormat="1">
      <alignment horizontal="center" shrinkToFit="0" vertical="center" wrapText="1"/>
    </xf>
    <xf borderId="1" fillId="16" fontId="6" numFmtId="9" xfId="0" applyAlignment="1" applyBorder="1" applyFill="1" applyFont="1" applyNumberForma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5" fontId="4" numFmtId="0" xfId="0" applyAlignment="1" applyBorder="1" applyFont="1">
      <alignment horizontal="center" vertical="center"/>
    </xf>
    <xf borderId="1" fillId="17" fontId="4" numFmtId="0" xfId="0" applyAlignment="1" applyBorder="1" applyFill="1" applyFont="1">
      <alignment horizontal="center" vertical="center"/>
    </xf>
    <xf borderId="1" fillId="0" fontId="6" numFmtId="9" xfId="0" applyAlignment="1" applyBorder="1" applyFont="1" applyNumberFormat="1">
      <alignment horizontal="center" vertical="center"/>
    </xf>
    <xf borderId="1" fillId="8" fontId="4" numFmtId="0" xfId="0" applyAlignment="1" applyBorder="1" applyFont="1">
      <alignment horizontal="center" shrinkToFit="0" vertical="center" wrapText="1"/>
    </xf>
    <xf borderId="1" fillId="8" fontId="4" numFmtId="164" xfId="0" applyAlignment="1" applyBorder="1" applyFont="1" applyNumberFormat="1">
      <alignment horizontal="center" shrinkToFit="0" vertical="center" wrapText="1"/>
    </xf>
    <xf borderId="1" fillId="17" fontId="4" numFmtId="164" xfId="0" applyAlignment="1" applyBorder="1" applyFont="1" applyNumberFormat="1">
      <alignment horizontal="center" shrinkToFit="0" vertical="center" wrapText="1"/>
    </xf>
    <xf borderId="1" fillId="18" fontId="6" numFmtId="9" xfId="0" applyAlignment="1" applyBorder="1" applyFill="1" applyFont="1" applyNumberFormat="1">
      <alignment horizontal="center" shrinkToFit="0" vertical="center" wrapText="1"/>
    </xf>
    <xf borderId="0" fillId="0" fontId="2" numFmtId="164" xfId="0" applyAlignment="1" applyFont="1" applyNumberFormat="1">
      <alignment vertical="center"/>
    </xf>
    <xf borderId="0" fillId="0" fontId="2" numFmtId="164" xfId="0" applyAlignment="1" applyFont="1" applyNumberFormat="1">
      <alignment horizontal="center" vertical="center"/>
    </xf>
    <xf borderId="1" fillId="3" fontId="7" numFmtId="9" xfId="0" applyAlignment="1" applyBorder="1" applyFont="1" applyNumberFormat="1">
      <alignment horizontal="center" shrinkToFit="0" vertical="center" wrapText="1"/>
    </xf>
    <xf borderId="1" fillId="15" fontId="7" numFmtId="165" xfId="0" applyAlignment="1" applyBorder="1" applyFont="1" applyNumberFormat="1">
      <alignment horizontal="center" shrinkToFit="0" vertical="center" wrapText="1"/>
    </xf>
    <xf borderId="1" fillId="15" fontId="4" numFmtId="0" xfId="0" applyAlignment="1" applyBorder="1" applyFont="1">
      <alignment horizontal="center" shrinkToFit="0" vertical="center" wrapText="1"/>
    </xf>
    <xf borderId="1" fillId="13" fontId="4" numFmtId="0" xfId="0" applyAlignment="1" applyBorder="1" applyFont="1">
      <alignment horizontal="center" shrinkToFit="0" vertical="center" wrapText="1"/>
    </xf>
    <xf borderId="1" fillId="11" fontId="3" numFmtId="2" xfId="0" applyAlignment="1" applyBorder="1" applyFont="1" applyNumberFormat="1">
      <alignment horizontal="center" shrinkToFit="0" vertical="center" wrapText="1"/>
    </xf>
    <xf borderId="1" fillId="0" fontId="2" numFmtId="1" xfId="0" applyAlignment="1" applyBorder="1" applyFont="1" applyNumberFormat="1">
      <alignment horizontal="center" vertical="center"/>
    </xf>
    <xf borderId="1" fillId="0" fontId="19" numFmtId="2" xfId="0" applyAlignment="1" applyBorder="1" applyFont="1" applyNumberFormat="1">
      <alignment horizontal="center" vertical="center"/>
    </xf>
    <xf borderId="1" fillId="0" fontId="19" numFmtId="166" xfId="0" applyAlignment="1" applyBorder="1" applyFont="1" applyNumberFormat="1">
      <alignment horizontal="center" vertical="center"/>
    </xf>
    <xf borderId="1" fillId="0" fontId="19" numFmtId="167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vertical="center"/>
    </xf>
    <xf borderId="1" fillId="2" fontId="4" numFmtId="0" xfId="0" applyAlignment="1" applyBorder="1" applyFont="1">
      <alignment horizontal="center" shrinkToFit="0" vertical="center" wrapText="1"/>
    </xf>
    <xf borderId="1" fillId="2" fontId="4" numFmtId="165" xfId="0" applyAlignment="1" applyBorder="1" applyFont="1" applyNumberFormat="1">
      <alignment horizontal="center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1" fillId="3" fontId="7" numFmtId="164" xfId="0" applyAlignment="1" applyBorder="1" applyFont="1" applyNumberFormat="1">
      <alignment horizontal="center" shrinkToFit="0" vertical="center" wrapText="1"/>
    </xf>
    <xf borderId="1" fillId="3" fontId="7" numFmtId="9" xfId="0" applyAlignment="1" applyBorder="1" applyFont="1" applyNumberFormat="1">
      <alignment horizontal="center" shrinkToFit="0" vertical="center" wrapText="1"/>
    </xf>
    <xf borderId="1" fillId="3" fontId="7" numFmtId="165" xfId="0" applyAlignment="1" applyBorder="1" applyFont="1" applyNumberFormat="1">
      <alignment horizontal="center" shrinkToFit="0" vertical="center" wrapText="1"/>
    </xf>
    <xf borderId="1" fillId="19" fontId="4" numFmtId="164" xfId="0" applyAlignment="1" applyBorder="1" applyFill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19" fontId="7" numFmtId="0" xfId="0" applyAlignment="1" applyBorder="1" applyFont="1">
      <alignment horizontal="center" shrinkToFit="0" vertical="center" wrapText="1"/>
    </xf>
    <xf borderId="1" fillId="19" fontId="6" numFmtId="9" xfId="0" applyAlignment="1" applyBorder="1" applyFont="1" applyNumberFormat="1">
      <alignment horizontal="center" shrinkToFit="0" vertical="center" wrapText="1"/>
    </xf>
    <xf borderId="1" fillId="0" fontId="7" numFmtId="164" xfId="0" applyAlignment="1" applyBorder="1" applyFont="1" applyNumberFormat="1">
      <alignment horizontal="center" shrinkToFit="0" vertical="center" wrapText="1"/>
    </xf>
    <xf borderId="1" fillId="19" fontId="7" numFmtId="164" xfId="0" applyAlignment="1" applyBorder="1" applyFont="1" applyNumberFormat="1">
      <alignment horizontal="center" shrinkToFit="0" vertical="center" wrapText="1"/>
    </xf>
    <xf borderId="1" fillId="0" fontId="6" numFmtId="9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19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1" fillId="0" fontId="4" numFmtId="164" xfId="0" applyAlignment="1" applyBorder="1" applyFont="1" applyNumberFormat="1">
      <alignment horizontal="center" shrinkToFit="0" vertical="center" wrapText="1"/>
    </xf>
    <xf borderId="1" fillId="19" fontId="6" numFmtId="9" xfId="0" applyAlignment="1" applyBorder="1" applyFont="1" applyNumberFormat="1">
      <alignment horizontal="center" vertical="center"/>
    </xf>
    <xf borderId="1" fillId="20" fontId="4" numFmtId="164" xfId="0" applyAlignment="1" applyBorder="1" applyFill="1" applyFont="1" applyNumberFormat="1">
      <alignment horizontal="center" shrinkToFit="0" vertical="center" wrapText="1"/>
    </xf>
    <xf borderId="1" fillId="20" fontId="7" numFmtId="0" xfId="0" applyAlignment="1" applyBorder="1" applyFont="1">
      <alignment horizontal="center" shrinkToFit="0" vertical="center" wrapText="1"/>
    </xf>
    <xf borderId="1" fillId="20" fontId="7" numFmtId="9" xfId="0" applyAlignment="1" applyBorder="1" applyFont="1" applyNumberFormat="1">
      <alignment horizontal="center" shrinkToFit="0" vertical="center" wrapText="1"/>
    </xf>
    <xf borderId="1" fillId="20" fontId="7" numFmtId="164" xfId="0" applyAlignment="1" applyBorder="1" applyFont="1" applyNumberFormat="1">
      <alignment horizontal="center" shrinkToFit="0" vertical="center" wrapText="1"/>
    </xf>
    <xf borderId="1" fillId="0" fontId="4" numFmtId="9" xfId="0" applyAlignment="1" applyBorder="1" applyFont="1" applyNumberFormat="1">
      <alignment horizontal="center" vertical="center"/>
    </xf>
    <xf borderId="1" fillId="0" fontId="7" numFmtId="9" xfId="0" applyAlignment="1" applyBorder="1" applyFont="1" applyNumberFormat="1">
      <alignment horizontal="center" shrinkToFit="0" vertical="center" wrapText="1"/>
    </xf>
    <xf borderId="1" fillId="20" fontId="4" numFmtId="0" xfId="0" applyAlignment="1" applyBorder="1" applyFont="1">
      <alignment horizontal="center" vertical="center"/>
    </xf>
    <xf borderId="1" fillId="20" fontId="4" numFmtId="9" xfId="0" applyAlignment="1" applyBorder="1" applyFont="1" applyNumberFormat="1">
      <alignment horizontal="center" vertical="center"/>
    </xf>
    <xf borderId="1" fillId="8" fontId="4" numFmtId="0" xfId="0" applyAlignment="1" applyBorder="1" applyFont="1">
      <alignment horizontal="center" shrinkToFit="0" vertical="center" wrapText="1"/>
    </xf>
    <xf borderId="1" fillId="8" fontId="4" numFmtId="164" xfId="0" applyAlignment="1" applyBorder="1" applyFont="1" applyNumberFormat="1">
      <alignment horizontal="center" shrinkToFit="0" vertical="center" wrapText="1"/>
    </xf>
    <xf borderId="1" fillId="8" fontId="20" numFmtId="0" xfId="0" applyAlignment="1" applyBorder="1" applyFont="1">
      <alignment vertical="center"/>
    </xf>
    <xf borderId="1" fillId="8" fontId="4" numFmtId="9" xfId="0" applyAlignment="1" applyBorder="1" applyFont="1" applyNumberFormat="1">
      <alignment horizontal="center" vertical="center"/>
    </xf>
    <xf borderId="1" fillId="8" fontId="20" numFmtId="164" xfId="0" applyAlignment="1" applyBorder="1" applyFont="1" applyNumberFormat="1">
      <alignment vertical="center"/>
    </xf>
    <xf borderId="0" fillId="0" fontId="20" numFmtId="0" xfId="0" applyAlignment="1" applyFont="1">
      <alignment horizontal="right" vertical="center"/>
    </xf>
    <xf borderId="0" fillId="0" fontId="20" numFmtId="165" xfId="0" applyAlignment="1" applyFont="1" applyNumberFormat="1">
      <alignment horizontal="right" vertical="center"/>
    </xf>
    <xf borderId="0" fillId="0" fontId="20" numFmtId="0" xfId="0" applyAlignment="1" applyFont="1">
      <alignment vertical="center"/>
    </xf>
    <xf borderId="1" fillId="2" fontId="21" numFmtId="0" xfId="0" applyAlignment="1" applyBorder="1" applyFont="1">
      <alignment horizontal="center" shrinkToFit="0" vertical="center" wrapText="1"/>
    </xf>
    <xf borderId="1" fillId="2" fontId="21" numFmtId="0" xfId="0" applyAlignment="1" applyBorder="1" applyFont="1">
      <alignment horizontal="center" shrinkToFit="0" vertical="center" wrapText="0"/>
    </xf>
    <xf borderId="1" fillId="2" fontId="11" numFmtId="0" xfId="0" applyAlignment="1" applyBorder="1" applyFont="1">
      <alignment horizontal="center" shrinkToFit="0" vertical="center" wrapText="0"/>
    </xf>
    <xf borderId="1" fillId="3" fontId="22" numFmtId="0" xfId="0" applyAlignment="1" applyBorder="1" applyFont="1">
      <alignment horizontal="center" shrinkToFit="0" vertical="center" wrapText="1"/>
    </xf>
    <xf borderId="1" fillId="3" fontId="23" numFmtId="0" xfId="0" applyAlignment="1" applyBorder="1" applyFont="1">
      <alignment horizontal="center" shrinkToFit="0" vertical="center" wrapText="0"/>
    </xf>
    <xf borderId="1" fillId="3" fontId="20" numFmtId="0" xfId="0" applyAlignment="1" applyBorder="1" applyFont="1">
      <alignment vertical="center"/>
    </xf>
    <xf borderId="0" fillId="3" fontId="20" numFmtId="0" xfId="0" applyAlignment="1" applyFont="1">
      <alignment vertical="center"/>
    </xf>
    <xf borderId="1" fillId="3" fontId="20" numFmtId="0" xfId="0" applyAlignment="1" applyBorder="1" applyFont="1">
      <alignment horizontal="center" shrinkToFit="0" vertical="center" wrapText="0"/>
    </xf>
    <xf quotePrefix="1" borderId="1" fillId="3" fontId="20" numFmtId="0" xfId="0" applyAlignment="1" applyBorder="1" applyFont="1">
      <alignment horizontal="center" shrinkToFit="0" vertical="center" wrapText="0"/>
    </xf>
    <xf borderId="1" fillId="3" fontId="23" numFmtId="0" xfId="0" applyAlignment="1" applyBorder="1" applyFont="1">
      <alignment horizontal="center" readingOrder="0" vertical="center"/>
    </xf>
    <xf borderId="1" fillId="3" fontId="24" numFmtId="0" xfId="0" applyAlignment="1" applyBorder="1" applyFont="1">
      <alignment horizontal="center" shrinkToFit="0" vertical="center" wrapText="0"/>
    </xf>
    <xf quotePrefix="1" borderId="0" fillId="0" fontId="20" numFmtId="0" xfId="0" applyAlignment="1" applyFont="1">
      <alignment horizontal="center" vertical="center"/>
    </xf>
    <xf borderId="1" fillId="3" fontId="23" numFmtId="0" xfId="0" applyAlignment="1" applyBorder="1" applyFont="1">
      <alignment horizontal="center" vertical="center"/>
    </xf>
    <xf borderId="1" fillId="19" fontId="4" numFmtId="2" xfId="0" applyAlignment="1" applyBorder="1" applyFont="1" applyNumberFormat="1">
      <alignment horizontal="center" shrinkToFit="0" vertical="center" wrapText="1"/>
    </xf>
    <xf borderId="1" fillId="0" fontId="16" numFmtId="1" xfId="0" applyAlignment="1" applyBorder="1" applyFont="1" applyNumberFormat="1">
      <alignment horizontal="center" vertical="center"/>
    </xf>
    <xf borderId="1" fillId="0" fontId="16" numFmtId="166" xfId="0" applyAlignment="1" applyBorder="1" applyFont="1" applyNumberFormat="1">
      <alignment horizontal="center" vertical="center"/>
    </xf>
    <xf borderId="1" fillId="19" fontId="16" numFmtId="2" xfId="0" applyAlignment="1" applyBorder="1" applyFont="1" applyNumberFormat="1">
      <alignment horizontal="center" vertical="center"/>
    </xf>
    <xf borderId="1" fillId="0" fontId="16" numFmtId="2" xfId="0" applyAlignment="1" applyBorder="1" applyFont="1" applyNumberFormat="1">
      <alignment horizontal="center" vertical="center"/>
    </xf>
    <xf borderId="1" fillId="3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16" numFmtId="167" xfId="0" applyAlignment="1" applyBorder="1" applyFont="1" applyNumberFormat="1">
      <alignment horizontal="center" vertical="center"/>
    </xf>
    <xf borderId="1" fillId="11" fontId="4" numFmtId="2" xfId="0" applyAlignment="1" applyBorder="1" applyFont="1" applyNumberFormat="1">
      <alignment horizontal="center" shrinkToFit="0" vertical="center" wrapText="1"/>
    </xf>
    <xf borderId="1" fillId="20" fontId="4" numFmtId="0" xfId="0" applyAlignment="1" applyBorder="1" applyFont="1">
      <alignment horizontal="center" shrinkToFit="0" vertical="center" wrapText="1"/>
    </xf>
    <xf borderId="1" fillId="13" fontId="16" numFmtId="167" xfId="0" applyAlignment="1" applyBorder="1" applyFont="1" applyNumberFormat="1">
      <alignment horizontal="center" vertical="center"/>
    </xf>
    <xf borderId="1" fillId="20" fontId="16" numFmtId="1" xfId="0" applyAlignment="1" applyBorder="1" applyFont="1" applyNumberFormat="1">
      <alignment horizontal="center" vertical="center"/>
    </xf>
    <xf borderId="1" fillId="20" fontId="16" numFmtId="167" xfId="0" applyAlignment="1" applyBorder="1" applyFont="1" applyNumberFormat="1">
      <alignment horizontal="center" vertical="center"/>
    </xf>
    <xf borderId="1" fillId="19" fontId="16" numFmtId="166" xfId="0" applyAlignment="1" applyBorder="1" applyFont="1" applyNumberFormat="1">
      <alignment horizontal="center" vertical="center"/>
    </xf>
    <xf borderId="1" fillId="8" fontId="4" numFmtId="165" xfId="0" applyAlignment="1" applyBorder="1" applyFont="1" applyNumberFormat="1">
      <alignment horizontal="center" shrinkToFit="0" vertical="center" wrapText="1"/>
    </xf>
    <xf borderId="1" fillId="8" fontId="4" numFmtId="2" xfId="0" applyAlignment="1" applyBorder="1" applyFont="1" applyNumberFormat="1">
      <alignment horizontal="center" shrinkToFit="0" vertical="center" wrapText="1"/>
    </xf>
    <xf borderId="1" fillId="8" fontId="16" numFmtId="166" xfId="0" applyAlignment="1" applyBorder="1" applyFont="1" applyNumberFormat="1">
      <alignment horizontal="center" vertical="center"/>
    </xf>
    <xf borderId="1" fillId="8" fontId="16" numFmtId="2" xfId="0" applyAlignment="1" applyBorder="1" applyFont="1" applyNumberFormat="1">
      <alignment horizontal="center" vertical="center"/>
    </xf>
    <xf borderId="1" fillId="8" fontId="20" numFmtId="166" xfId="0" applyAlignment="1" applyBorder="1" applyFont="1" applyNumberFormat="1">
      <alignment vertical="center"/>
    </xf>
    <xf borderId="1" fillId="8" fontId="6" numFmtId="167" xfId="0" applyAlignment="1" applyBorder="1" applyFont="1" applyNumberFormat="1">
      <alignment horizontal="center" vertical="center"/>
    </xf>
    <xf borderId="1" fillId="8" fontId="20" numFmtId="2" xfId="0" applyAlignment="1" applyBorder="1" applyFont="1" applyNumberFormat="1">
      <alignment vertical="center"/>
    </xf>
    <xf borderId="1" fillId="2" fontId="7" numFmtId="0" xfId="0" applyAlignment="1" applyBorder="1" applyFont="1">
      <alignment horizontal="center" shrinkToFit="0" vertical="center" wrapText="1"/>
    </xf>
    <xf borderId="1" fillId="0" fontId="16" numFmtId="178" xfId="0" applyAlignment="1" applyBorder="1" applyFont="1" applyNumberFormat="1">
      <alignment horizontal="center" vertical="center"/>
    </xf>
    <xf borderId="1" fillId="8" fontId="12" numFmtId="164" xfId="0" applyAlignment="1" applyBorder="1" applyFont="1" applyNumberFormat="1">
      <alignment horizontal="center" vertical="center"/>
    </xf>
    <xf borderId="1" fillId="4" fontId="4" numFmtId="164" xfId="0" applyAlignment="1" applyBorder="1" applyFont="1" applyNumberFormat="1">
      <alignment horizontal="center" shrinkToFit="0" vertical="center" wrapText="1"/>
    </xf>
    <xf borderId="1" fillId="15" fontId="7" numFmtId="164" xfId="0" applyAlignment="1" applyBorder="1" applyFont="1" applyNumberFormat="1">
      <alignment horizontal="center" shrinkToFit="0" vertical="center" wrapText="1"/>
    </xf>
    <xf borderId="1" fillId="8" fontId="7" numFmtId="0" xfId="0" applyAlignment="1" applyBorder="1" applyFont="1">
      <alignment horizontal="center" shrinkToFit="0" vertical="center" wrapText="1"/>
    </xf>
    <xf borderId="1" fillId="15" fontId="5" numFmtId="0" xfId="0" applyAlignment="1" applyBorder="1" applyFont="1">
      <alignment horizontal="center" shrinkToFit="0" vertical="center" wrapText="1"/>
    </xf>
    <xf borderId="1" fillId="15" fontId="5" numFmtId="165" xfId="0" applyAlignment="1" applyBorder="1" applyFont="1" applyNumberFormat="1">
      <alignment horizontal="center" shrinkToFit="0" vertical="center" wrapText="1"/>
    </xf>
    <xf borderId="1" fillId="15" fontId="5" numFmtId="2" xfId="0" applyAlignment="1" applyBorder="1" applyFont="1" applyNumberFormat="1">
      <alignment horizontal="center" shrinkToFit="0" vertical="center" wrapText="1"/>
    </xf>
    <xf borderId="1" fillId="8" fontId="5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1" fillId="3" fontId="5" numFmtId="164" xfId="0" applyAlignment="1" applyBorder="1" applyFont="1" applyNumberFormat="1">
      <alignment horizontal="center" vertical="center"/>
    </xf>
    <xf borderId="1" fillId="8" fontId="3" numFmtId="164" xfId="0" applyAlignment="1" applyBorder="1" applyFont="1" applyNumberFormat="1">
      <alignment horizontal="center" shrinkToFit="0" vertical="center" wrapText="1"/>
    </xf>
    <xf borderId="1" fillId="3" fontId="5" numFmtId="165" xfId="0" applyAlignment="1" applyBorder="1" applyFont="1" applyNumberFormat="1">
      <alignment horizontal="center" vertical="center"/>
    </xf>
    <xf borderId="1" fillId="3" fontId="5" numFmtId="2" xfId="0" applyAlignment="1" applyBorder="1" applyFont="1" applyNumberFormat="1">
      <alignment horizontal="center" vertical="center"/>
    </xf>
    <xf borderId="1" fillId="8" fontId="3" numFmtId="2" xfId="0" applyAlignment="1" applyBorder="1" applyFont="1" applyNumberFormat="1">
      <alignment horizontal="center" vertical="center"/>
    </xf>
    <xf borderId="1" fillId="3" fontId="5" numFmtId="164" xfId="0" applyAlignment="1" applyBorder="1" applyFont="1" applyNumberFormat="1">
      <alignment horizontal="center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7" fillId="3" fontId="3" numFmtId="164" xfId="0" applyAlignment="1" applyBorder="1" applyFont="1" applyNumberFormat="1">
      <alignment horizontal="center" shrinkToFit="0" vertical="center" wrapText="1"/>
    </xf>
    <xf borderId="1" fillId="21" fontId="5" numFmtId="164" xfId="0" applyAlignment="1" applyBorder="1" applyFill="1" applyFont="1" applyNumberFormat="1">
      <alignment horizontal="center" shrinkToFit="0" vertical="center" wrapText="1"/>
    </xf>
    <xf borderId="1" fillId="15" fontId="6" numFmtId="9" xfId="0" applyAlignment="1" applyBorder="1" applyFont="1" applyNumberFormat="1">
      <alignment horizontal="center" shrinkToFit="0" vertical="center" wrapText="1"/>
    </xf>
    <xf borderId="1" fillId="15" fontId="4" numFmtId="9" xfId="0" applyAlignment="1" applyBorder="1" applyFont="1" applyNumberFormat="1">
      <alignment horizontal="center" vertical="center"/>
    </xf>
    <xf borderId="1" fillId="8" fontId="4" numFmtId="1" xfId="0" applyAlignment="1" applyBorder="1" applyFont="1" applyNumberFormat="1">
      <alignment horizontal="center" vertical="center"/>
    </xf>
    <xf borderId="1" fillId="0" fontId="5" numFmtId="2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9" xfId="0" applyAlignment="1" applyBorder="1" applyFont="1" applyNumberFormat="1">
      <alignment horizontal="center" shrinkToFit="0" vertical="center" wrapText="1"/>
    </xf>
    <xf borderId="1" fillId="0" fontId="5" numFmtId="164" xfId="0" applyAlignment="1" applyBorder="1" applyFont="1" applyNumberFormat="1">
      <alignment horizontal="center" shrinkToFit="0" vertical="center" wrapText="1"/>
    </xf>
    <xf borderId="1" fillId="22" fontId="3" numFmtId="0" xfId="0" applyAlignment="1" applyBorder="1" applyFill="1" applyFont="1">
      <alignment horizontal="center" shrinkToFit="0" vertical="center" wrapText="1"/>
    </xf>
    <xf borderId="1" fillId="0" fontId="6" numFmtId="9" xfId="0" applyAlignment="1" applyBorder="1" applyFont="1" applyNumberFormat="1">
      <alignment horizontal="center" shrinkToFit="0" vertical="center" wrapText="1"/>
    </xf>
    <xf borderId="1" fillId="0" fontId="5" numFmtId="165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라스칼 시즌별 팀 타율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총합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1400">
                    <a:latin typeface="Calibri Ligh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'시즌별 정리'!$B$3:$F$3</c:f>
            </c:strRef>
          </c:cat>
          <c:val>
            <c:numRef>
              <c:f>'시즌별 정리'!$B$25:$F$25</c:f>
              <c:numCache/>
            </c:numRef>
          </c:val>
          <c:smooth val="0"/>
        </c:ser>
        <c:axId val="855429046"/>
        <c:axId val="46364242"/>
      </c:lineChart>
      <c:catAx>
        <c:axId val="855429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364242"/>
      </c:catAx>
      <c:valAx>
        <c:axId val="4636424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5429046"/>
      </c:valAx>
    </c:plotArea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'시즌별 정리'!$B$3:$I$3</c:f>
            </c:strRef>
          </c:cat>
          <c:val>
            <c:numRef>
              <c:f>'시즌별 정리'!$B$4:$I$4</c:f>
              <c:numCache/>
            </c:numRef>
          </c:val>
          <c:smooth val="0"/>
        </c:ser>
        <c:axId val="134812799"/>
        <c:axId val="470613021"/>
      </c:lineChart>
      <c:catAx>
        <c:axId val="13481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0613021"/>
      </c:catAx>
      <c:valAx>
        <c:axId val="470613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81279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123825</xdr:colOff>
      <xdr:row>2</xdr:row>
      <xdr:rowOff>180975</xdr:rowOff>
    </xdr:from>
    <xdr:ext cx="7315200" cy="4381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466725</xdr:colOff>
      <xdr:row>4</xdr:row>
      <xdr:rowOff>38100</xdr:rowOff>
    </xdr:from>
    <xdr:ext cx="8753475" cy="31432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2" width="8.86"/>
    <col customWidth="1" min="23" max="35" width="9.0"/>
  </cols>
  <sheetData>
    <row r="1" ht="16.5" customHeight="1">
      <c r="A1" s="1" t="s">
        <v>0</v>
      </c>
      <c r="T1" s="2"/>
    </row>
    <row r="2" ht="16.5" customHeight="1">
      <c r="A2" s="3" t="s">
        <v>1</v>
      </c>
      <c r="T2" s="2"/>
    </row>
    <row r="3" ht="16.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</row>
    <row r="4" ht="15.0" customHeight="1">
      <c r="A4" s="4" t="s">
        <v>24</v>
      </c>
      <c r="B4" s="6">
        <f>+'22년 시즌'!B4+'23년 시즌'!B4</f>
        <v>6</v>
      </c>
      <c r="C4" s="7">
        <f t="shared" ref="C4:C25" si="1">+F4/E4</f>
        <v>0</v>
      </c>
      <c r="D4" s="6">
        <f>+'22년 시즌'!D4+'23년 시즌'!D4</f>
        <v>1</v>
      </c>
      <c r="E4" s="6">
        <f>+'22년 시즌'!E4+'23년 시즌'!E4</f>
        <v>1</v>
      </c>
      <c r="F4" s="6">
        <f>+'22년 시즌'!F4+'23년 시즌'!F4</f>
        <v>0</v>
      </c>
      <c r="G4" s="6">
        <f>+'22년 시즌'!G4+'23년 시즌'!G4</f>
        <v>0</v>
      </c>
      <c r="H4" s="6">
        <f>+'22년 시즌'!H4+'23년 시즌'!H4</f>
        <v>0</v>
      </c>
      <c r="I4" s="6">
        <f>+'22년 시즌'!I4+'23년 시즌'!I4</f>
        <v>0</v>
      </c>
      <c r="J4" s="6">
        <f>+'22년 시즌'!J4+'23년 시즌'!J4</f>
        <v>0</v>
      </c>
      <c r="K4" s="6">
        <f>+'22년 시즌'!K4+'23년 시즌'!K4</f>
        <v>0</v>
      </c>
      <c r="L4" s="6">
        <f>+'22년 시즌'!L4+'23년 시즌'!L4</f>
        <v>0</v>
      </c>
      <c r="M4" s="6">
        <f>+'22년 시즌'!M4+'23년 시즌'!M4</f>
        <v>1</v>
      </c>
      <c r="N4" s="6">
        <f>+'22년 시즌'!N4+'23년 시즌'!N4</f>
        <v>0</v>
      </c>
      <c r="O4" s="6">
        <f>+'22년 시즌'!O4+'23년 시즌'!O4</f>
        <v>1</v>
      </c>
      <c r="P4" s="8">
        <f t="shared" ref="P4:P25" si="2">+O4/D4</f>
        <v>1</v>
      </c>
      <c r="Q4" s="9">
        <f t="shared" ref="Q4:Q25" si="3">+(G4*1+H4*2+I4*3+J4*4)/E4</f>
        <v>0</v>
      </c>
      <c r="R4" s="10">
        <f t="shared" ref="R4:R25" si="4">+(F4+N4)/D4</f>
        <v>0</v>
      </c>
      <c r="S4" s="11">
        <f t="shared" ref="S4:S25" si="5">+R4+Q4</f>
        <v>0</v>
      </c>
      <c r="T4" s="12">
        <f t="shared" ref="T4:T24" si="6">O4/(D4-(F4+N4))</f>
        <v>1</v>
      </c>
      <c r="U4" s="13">
        <f t="shared" ref="U4:U24" si="7">RANK(R4,$R$4:$R$24)</f>
        <v>20</v>
      </c>
      <c r="V4" s="14">
        <f t="shared" ref="V4:V24" si="8">RANK(S4,$S$4:$S$24)</f>
        <v>20</v>
      </c>
    </row>
    <row r="5" ht="16.5" customHeight="1">
      <c r="A5" s="4" t="s">
        <v>25</v>
      </c>
      <c r="B5" s="6">
        <f>+'22년 시즌'!B5+'23년 시즌'!B5</f>
        <v>19</v>
      </c>
      <c r="C5" s="7">
        <f t="shared" si="1"/>
        <v>0.2352941176</v>
      </c>
      <c r="D5" s="6">
        <f>+'22년 시즌'!D5+'23년 시즌'!D5</f>
        <v>34</v>
      </c>
      <c r="E5" s="6">
        <f>+'22년 시즌'!E5+'23년 시즌'!E5</f>
        <v>17</v>
      </c>
      <c r="F5" s="6">
        <f>+'22년 시즌'!F5+'23년 시즌'!F5</f>
        <v>4</v>
      </c>
      <c r="G5" s="6">
        <f>+'22년 시즌'!G5+'23년 시즌'!G5</f>
        <v>4</v>
      </c>
      <c r="H5" s="6">
        <f>+'22년 시즌'!H5+'23년 시즌'!H5</f>
        <v>0</v>
      </c>
      <c r="I5" s="6">
        <f>+'22년 시즌'!I5+'23년 시즌'!I5</f>
        <v>0</v>
      </c>
      <c r="J5" s="6">
        <f>+'22년 시즌'!J5+'23년 시즌'!J5</f>
        <v>0</v>
      </c>
      <c r="K5" s="6">
        <f>+'22년 시즌'!K5+'23년 시즌'!K5</f>
        <v>6</v>
      </c>
      <c r="L5" s="6">
        <f>+'22년 시즌'!L5+'23년 시즌'!L5</f>
        <v>6</v>
      </c>
      <c r="M5" s="6">
        <f>+'22년 시즌'!M5+'23년 시즌'!M5</f>
        <v>3</v>
      </c>
      <c r="N5" s="6">
        <f>+'22년 시즌'!N5+'23년 시즌'!N5</f>
        <v>16</v>
      </c>
      <c r="O5" s="6">
        <f>+'22년 시즌'!O5+'23년 시즌'!O5</f>
        <v>7</v>
      </c>
      <c r="P5" s="15">
        <f t="shared" si="2"/>
        <v>0.2058823529</v>
      </c>
      <c r="Q5" s="9">
        <f t="shared" si="3"/>
        <v>0.2352941176</v>
      </c>
      <c r="R5" s="10">
        <f t="shared" si="4"/>
        <v>0.5882352941</v>
      </c>
      <c r="S5" s="11">
        <f t="shared" si="5"/>
        <v>0.8235294118</v>
      </c>
      <c r="T5" s="16">
        <f t="shared" si="6"/>
        <v>0.5</v>
      </c>
      <c r="U5" s="13">
        <f t="shared" si="7"/>
        <v>2</v>
      </c>
      <c r="V5" s="14">
        <f t="shared" si="8"/>
        <v>10</v>
      </c>
    </row>
    <row r="6" ht="16.5" customHeight="1">
      <c r="A6" s="4" t="s">
        <v>26</v>
      </c>
      <c r="B6" s="6">
        <f>+'22년 시즌'!B6+'23년 시즌'!B6</f>
        <v>29</v>
      </c>
      <c r="C6" s="7">
        <f t="shared" si="1"/>
        <v>0.55</v>
      </c>
      <c r="D6" s="6">
        <f>+'22년 시즌'!D6+'23년 시즌'!D6</f>
        <v>78</v>
      </c>
      <c r="E6" s="6">
        <f>+'22년 시즌'!E6+'23년 시즌'!E6</f>
        <v>60</v>
      </c>
      <c r="F6" s="6">
        <f>+'22년 시즌'!F6+'23년 시즌'!F6</f>
        <v>33</v>
      </c>
      <c r="G6" s="6">
        <f>+'22년 시즌'!G6+'23년 시즌'!G6</f>
        <v>24</v>
      </c>
      <c r="H6" s="6">
        <f>+'22년 시즌'!H6+'23년 시즌'!H6</f>
        <v>7</v>
      </c>
      <c r="I6" s="6">
        <f>+'22년 시즌'!I6+'23년 시즌'!I6</f>
        <v>2</v>
      </c>
      <c r="J6" s="6">
        <f>+'22년 시즌'!J6+'23년 시즌'!J6</f>
        <v>0</v>
      </c>
      <c r="K6" s="6">
        <f>+'22년 시즌'!K6+'23년 시즌'!K6</f>
        <v>35</v>
      </c>
      <c r="L6" s="6">
        <f>+'22년 시즌'!L6+'23년 시즌'!L6</f>
        <v>30</v>
      </c>
      <c r="M6" s="6">
        <f>+'22년 시즌'!M6+'23년 시즌'!M6</f>
        <v>24</v>
      </c>
      <c r="N6" s="6">
        <f>+'22년 시즌'!N6+'23년 시즌'!N6</f>
        <v>16</v>
      </c>
      <c r="O6" s="6">
        <f>+'22년 시즌'!O6+'23년 시즌'!O6</f>
        <v>5</v>
      </c>
      <c r="P6" s="15">
        <f t="shared" si="2"/>
        <v>0.0641025641</v>
      </c>
      <c r="Q6" s="9">
        <f t="shared" si="3"/>
        <v>0.7333333333</v>
      </c>
      <c r="R6" s="10">
        <f t="shared" si="4"/>
        <v>0.6282051282</v>
      </c>
      <c r="S6" s="11">
        <f t="shared" si="5"/>
        <v>1.361538462</v>
      </c>
      <c r="T6" s="17">
        <f t="shared" si="6"/>
        <v>0.1724137931</v>
      </c>
      <c r="U6" s="13">
        <f t="shared" si="7"/>
        <v>1</v>
      </c>
      <c r="V6" s="14">
        <f t="shared" si="8"/>
        <v>2</v>
      </c>
    </row>
    <row r="7" ht="16.5" customHeight="1">
      <c r="A7" s="4" t="s">
        <v>27</v>
      </c>
      <c r="B7" s="6">
        <f>+'22년 시즌'!B7+'23년 시즌'!B7</f>
        <v>1</v>
      </c>
      <c r="C7" s="7">
        <f t="shared" si="1"/>
        <v>0</v>
      </c>
      <c r="D7" s="6">
        <f>+'22년 시즌'!D7+'23년 시즌'!D7</f>
        <v>4</v>
      </c>
      <c r="E7" s="6">
        <f>+'22년 시즌'!E7+'23년 시즌'!E7</f>
        <v>4</v>
      </c>
      <c r="F7" s="6">
        <f>+'22년 시즌'!F7+'23년 시즌'!F7</f>
        <v>0</v>
      </c>
      <c r="G7" s="6">
        <f>+'22년 시즌'!G7+'23년 시즌'!G7</f>
        <v>0</v>
      </c>
      <c r="H7" s="6">
        <f>+'22년 시즌'!H7+'23년 시즌'!H7</f>
        <v>0</v>
      </c>
      <c r="I7" s="6">
        <f>+'22년 시즌'!I7+'23년 시즌'!I7</f>
        <v>0</v>
      </c>
      <c r="J7" s="6">
        <f>+'22년 시즌'!J7+'23년 시즌'!J7</f>
        <v>0</v>
      </c>
      <c r="K7" s="6">
        <f>+'22년 시즌'!K7+'23년 시즌'!K7</f>
        <v>0</v>
      </c>
      <c r="L7" s="6">
        <f>+'22년 시즌'!L7+'23년 시즌'!L7</f>
        <v>3</v>
      </c>
      <c r="M7" s="6">
        <f>+'22년 시즌'!M7+'23년 시즌'!M7</f>
        <v>0</v>
      </c>
      <c r="N7" s="6">
        <f>+'22년 시즌'!N7+'23년 시즌'!N7</f>
        <v>0</v>
      </c>
      <c r="O7" s="6">
        <f>+'22년 시즌'!O7+'23년 시즌'!O7</f>
        <v>0</v>
      </c>
      <c r="P7" s="15">
        <f t="shared" si="2"/>
        <v>0</v>
      </c>
      <c r="Q7" s="9">
        <f t="shared" si="3"/>
        <v>0</v>
      </c>
      <c r="R7" s="10">
        <f t="shared" si="4"/>
        <v>0</v>
      </c>
      <c r="S7" s="11">
        <f t="shared" si="5"/>
        <v>0</v>
      </c>
      <c r="T7" s="18">
        <f t="shared" si="6"/>
        <v>0</v>
      </c>
      <c r="U7" s="13">
        <f t="shared" si="7"/>
        <v>20</v>
      </c>
      <c r="V7" s="14">
        <f t="shared" si="8"/>
        <v>20</v>
      </c>
    </row>
    <row r="8" ht="16.5" customHeight="1">
      <c r="A8" s="4" t="s">
        <v>28</v>
      </c>
      <c r="B8" s="6">
        <f>+'22년 시즌'!B8+'23년 시즌'!B8</f>
        <v>30</v>
      </c>
      <c r="C8" s="7">
        <f t="shared" si="1"/>
        <v>0.3666666667</v>
      </c>
      <c r="D8" s="6">
        <f>+'22년 시즌'!D8+'23년 시즌'!D8</f>
        <v>75</v>
      </c>
      <c r="E8" s="6">
        <f>+'22년 시즌'!E8+'23년 시즌'!E8</f>
        <v>60</v>
      </c>
      <c r="F8" s="6">
        <f>+'22년 시즌'!F8+'23년 시즌'!F8</f>
        <v>22</v>
      </c>
      <c r="G8" s="6">
        <f>+'22년 시즌'!G8+'23년 시즌'!G8</f>
        <v>14</v>
      </c>
      <c r="H8" s="6">
        <f>+'22년 시즌'!H8+'23년 시즌'!H8</f>
        <v>5</v>
      </c>
      <c r="I8" s="6">
        <f>+'22년 시즌'!I8+'23년 시즌'!I8</f>
        <v>3</v>
      </c>
      <c r="J8" s="6">
        <f>+'22년 시즌'!J8+'23년 시즌'!J8</f>
        <v>0</v>
      </c>
      <c r="K8" s="6">
        <f>+'22년 시즌'!K8+'23년 시즌'!K8</f>
        <v>22</v>
      </c>
      <c r="L8" s="6">
        <f>+'22년 시즌'!L8+'23년 시즌'!L8</f>
        <v>24</v>
      </c>
      <c r="M8" s="6">
        <f>+'22년 시즌'!M8+'23년 시즌'!M8</f>
        <v>13</v>
      </c>
      <c r="N8" s="6">
        <f>+'22년 시즌'!N8+'23년 시즌'!N8</f>
        <v>14</v>
      </c>
      <c r="O8" s="6">
        <f>+'22년 시즌'!O8+'23년 시즌'!O8</f>
        <v>14</v>
      </c>
      <c r="P8" s="15">
        <f t="shared" si="2"/>
        <v>0.1866666667</v>
      </c>
      <c r="Q8" s="9">
        <f t="shared" si="3"/>
        <v>0.55</v>
      </c>
      <c r="R8" s="10">
        <f t="shared" si="4"/>
        <v>0.48</v>
      </c>
      <c r="S8" s="11">
        <f t="shared" si="5"/>
        <v>1.03</v>
      </c>
      <c r="T8" s="16">
        <f t="shared" si="6"/>
        <v>0.358974359</v>
      </c>
      <c r="U8" s="13">
        <f t="shared" si="7"/>
        <v>8</v>
      </c>
      <c r="V8" s="14">
        <f t="shared" si="8"/>
        <v>6</v>
      </c>
    </row>
    <row r="9" ht="16.5" customHeight="1">
      <c r="A9" s="4" t="s">
        <v>29</v>
      </c>
      <c r="B9" s="6">
        <f>+'22년 시즌'!B9+'23년 시즌'!B9</f>
        <v>17</v>
      </c>
      <c r="C9" s="7">
        <f t="shared" si="1"/>
        <v>0.2258064516</v>
      </c>
      <c r="D9" s="6">
        <f>+'22년 시즌'!D9+'23년 시즌'!D9</f>
        <v>38</v>
      </c>
      <c r="E9" s="6">
        <f>+'22년 시즌'!E9+'23년 시즌'!E9</f>
        <v>31</v>
      </c>
      <c r="F9" s="6">
        <f>+'22년 시즌'!F9+'23년 시즌'!F9</f>
        <v>7</v>
      </c>
      <c r="G9" s="6">
        <f>+'22년 시즌'!G9+'23년 시즌'!G9</f>
        <v>6</v>
      </c>
      <c r="H9" s="6">
        <f>+'22년 시즌'!H9+'23년 시즌'!H9</f>
        <v>1</v>
      </c>
      <c r="I9" s="6">
        <f>+'22년 시즌'!I9+'23년 시즌'!I9</f>
        <v>0</v>
      </c>
      <c r="J9" s="6">
        <f>+'22년 시즌'!J9+'23년 시즌'!J9</f>
        <v>0</v>
      </c>
      <c r="K9" s="6">
        <f>+'22년 시즌'!K9+'23년 시즌'!K9</f>
        <v>7</v>
      </c>
      <c r="L9" s="6">
        <f>+'22년 시즌'!L9+'23년 시즌'!L9</f>
        <v>4</v>
      </c>
      <c r="M9" s="6">
        <f>+'22년 시즌'!M9+'23년 시즌'!M9</f>
        <v>7</v>
      </c>
      <c r="N9" s="6">
        <f>+'22년 시즌'!N9+'23년 시즌'!N9</f>
        <v>7</v>
      </c>
      <c r="O9" s="6">
        <f>+'22년 시즌'!O9+'23년 시즌'!O9</f>
        <v>15</v>
      </c>
      <c r="P9" s="8">
        <f t="shared" si="2"/>
        <v>0.3947368421</v>
      </c>
      <c r="Q9" s="9">
        <f t="shared" si="3"/>
        <v>0.2580645161</v>
      </c>
      <c r="R9" s="10">
        <f t="shared" si="4"/>
        <v>0.3684210526</v>
      </c>
      <c r="S9" s="11">
        <f t="shared" si="5"/>
        <v>0.6264855688</v>
      </c>
      <c r="T9" s="16">
        <f t="shared" si="6"/>
        <v>0.625</v>
      </c>
      <c r="U9" s="13">
        <f t="shared" si="7"/>
        <v>15</v>
      </c>
      <c r="V9" s="14">
        <f t="shared" si="8"/>
        <v>16</v>
      </c>
    </row>
    <row r="10" ht="16.5" customHeight="1">
      <c r="A10" s="4" t="s">
        <v>30</v>
      </c>
      <c r="B10" s="6">
        <f>+'22년 시즌'!B10+'23년 시즌'!B10</f>
        <v>29</v>
      </c>
      <c r="C10" s="7">
        <f t="shared" si="1"/>
        <v>0.5131578947</v>
      </c>
      <c r="D10" s="6">
        <f>+'22년 시즌'!D10+'23년 시즌'!D10</f>
        <v>94</v>
      </c>
      <c r="E10" s="6">
        <f>+'22년 시즌'!E10+'23년 시즌'!E10</f>
        <v>76</v>
      </c>
      <c r="F10" s="6">
        <f>+'22년 시즌'!F10+'23년 시즌'!F10</f>
        <v>39</v>
      </c>
      <c r="G10" s="6">
        <f>+'22년 시즌'!G10+'23년 시즌'!G10</f>
        <v>28</v>
      </c>
      <c r="H10" s="6">
        <f>+'22년 시즌'!H10+'23년 시즌'!H10</f>
        <v>7</v>
      </c>
      <c r="I10" s="6">
        <f>+'22년 시즌'!I10+'23년 시즌'!I10</f>
        <v>3</v>
      </c>
      <c r="J10" s="6">
        <f>+'22년 시즌'!J10+'23년 시즌'!J10</f>
        <v>1</v>
      </c>
      <c r="K10" s="6">
        <f>+'22년 시즌'!K10+'23년 시즌'!K10</f>
        <v>40</v>
      </c>
      <c r="L10" s="6">
        <f>+'22년 시즌'!L10+'23년 시즌'!L10</f>
        <v>27</v>
      </c>
      <c r="M10" s="6">
        <f>+'22년 시즌'!M10+'23년 시즌'!M10</f>
        <v>47</v>
      </c>
      <c r="N10" s="6">
        <f>+'22년 시즌'!N10+'23년 시즌'!N10</f>
        <v>16</v>
      </c>
      <c r="O10" s="6">
        <f>+'22년 시즌'!O10+'23년 시즌'!O10</f>
        <v>8</v>
      </c>
      <c r="P10" s="15">
        <f t="shared" si="2"/>
        <v>0.08510638298</v>
      </c>
      <c r="Q10" s="9">
        <f t="shared" si="3"/>
        <v>0.7236842105</v>
      </c>
      <c r="R10" s="10">
        <f t="shared" si="4"/>
        <v>0.585106383</v>
      </c>
      <c r="S10" s="11">
        <f t="shared" si="5"/>
        <v>1.308790594</v>
      </c>
      <c r="T10" s="19">
        <f t="shared" si="6"/>
        <v>0.2051282051</v>
      </c>
      <c r="U10" s="13">
        <f t="shared" si="7"/>
        <v>3</v>
      </c>
      <c r="V10" s="14">
        <f t="shared" si="8"/>
        <v>3</v>
      </c>
    </row>
    <row r="11" ht="16.5" customHeight="1">
      <c r="A11" s="4" t="s">
        <v>31</v>
      </c>
      <c r="B11" s="6">
        <f>+'22년 시즌'!B11+'23년 시즌'!B11</f>
        <v>16</v>
      </c>
      <c r="C11" s="7">
        <f t="shared" si="1"/>
        <v>0.28125</v>
      </c>
      <c r="D11" s="6">
        <f>+'22년 시즌'!D11+'23년 시즌'!D11</f>
        <v>36</v>
      </c>
      <c r="E11" s="6">
        <f>+'22년 시즌'!E11+'23년 시즌'!E11</f>
        <v>32</v>
      </c>
      <c r="F11" s="6">
        <f>+'22년 시즌'!F11+'23년 시즌'!F11</f>
        <v>9</v>
      </c>
      <c r="G11" s="6">
        <f>+'22년 시즌'!G11+'23년 시즌'!G11</f>
        <v>8</v>
      </c>
      <c r="H11" s="6">
        <f>+'22년 시즌'!H11+'23년 시즌'!H11</f>
        <v>1</v>
      </c>
      <c r="I11" s="6">
        <f>+'22년 시즌'!I11+'23년 시즌'!I11</f>
        <v>0</v>
      </c>
      <c r="J11" s="6">
        <f>+'22년 시즌'!J11+'23년 시즌'!J11</f>
        <v>0</v>
      </c>
      <c r="K11" s="6">
        <f>+'22년 시즌'!K11+'23년 시즌'!K11</f>
        <v>10</v>
      </c>
      <c r="L11" s="6">
        <f>+'22년 시즌'!L11+'23년 시즌'!L11</f>
        <v>9</v>
      </c>
      <c r="M11" s="6">
        <f>+'22년 시즌'!M11+'23년 시즌'!M11</f>
        <v>8</v>
      </c>
      <c r="N11" s="6">
        <f>+'22년 시즌'!N11+'23년 시즌'!N11</f>
        <v>4</v>
      </c>
      <c r="O11" s="6">
        <f>+'22년 시즌'!O11+'23년 시즌'!O11</f>
        <v>8</v>
      </c>
      <c r="P11" s="15">
        <f t="shared" si="2"/>
        <v>0.2222222222</v>
      </c>
      <c r="Q11" s="9">
        <f t="shared" si="3"/>
        <v>0.3125</v>
      </c>
      <c r="R11" s="10">
        <f t="shared" si="4"/>
        <v>0.3611111111</v>
      </c>
      <c r="S11" s="11">
        <f t="shared" si="5"/>
        <v>0.6736111111</v>
      </c>
      <c r="T11" s="16">
        <f t="shared" si="6"/>
        <v>0.347826087</v>
      </c>
      <c r="U11" s="13">
        <f t="shared" si="7"/>
        <v>16</v>
      </c>
      <c r="V11" s="14">
        <f t="shared" si="8"/>
        <v>13</v>
      </c>
    </row>
    <row r="12" ht="16.5" customHeight="1">
      <c r="A12" s="4" t="s">
        <v>32</v>
      </c>
      <c r="B12" s="6">
        <f>+'22년 시즌'!B12+'23년 시즌'!B12</f>
        <v>5</v>
      </c>
      <c r="C12" s="7">
        <f t="shared" si="1"/>
        <v>0.1666666667</v>
      </c>
      <c r="D12" s="6">
        <f>+'22년 시즌'!D12+'23년 시즌'!D12</f>
        <v>9</v>
      </c>
      <c r="E12" s="6">
        <f>+'22년 시즌'!E12+'23년 시즌'!E12</f>
        <v>6</v>
      </c>
      <c r="F12" s="6">
        <f>+'22년 시즌'!F12+'23년 시즌'!F12</f>
        <v>1</v>
      </c>
      <c r="G12" s="6">
        <f>+'22년 시즌'!G12+'23년 시즌'!G12</f>
        <v>1</v>
      </c>
      <c r="H12" s="6">
        <f>+'22년 시즌'!H12+'23년 시즌'!H12</f>
        <v>0</v>
      </c>
      <c r="I12" s="6">
        <f>+'22년 시즌'!I12+'23년 시즌'!I12</f>
        <v>0</v>
      </c>
      <c r="J12" s="6">
        <f>+'22년 시즌'!J12+'23년 시즌'!J12</f>
        <v>0</v>
      </c>
      <c r="K12" s="6">
        <f>+'22년 시즌'!K12+'23년 시즌'!K12</f>
        <v>1</v>
      </c>
      <c r="L12" s="6">
        <f>+'22년 시즌'!L12+'23년 시즌'!L12</f>
        <v>1</v>
      </c>
      <c r="M12" s="6">
        <f>+'22년 시즌'!M12+'23년 시즌'!M12</f>
        <v>1</v>
      </c>
      <c r="N12" s="6">
        <f>+'22년 시즌'!N12+'23년 시즌'!N12</f>
        <v>0</v>
      </c>
      <c r="O12" s="6">
        <f>+'22년 시즌'!O12+'23년 시즌'!O12</f>
        <v>1</v>
      </c>
      <c r="P12" s="15">
        <f t="shared" si="2"/>
        <v>0.1111111111</v>
      </c>
      <c r="Q12" s="9">
        <f t="shared" si="3"/>
        <v>0.1666666667</v>
      </c>
      <c r="R12" s="10">
        <f t="shared" si="4"/>
        <v>0.1111111111</v>
      </c>
      <c r="S12" s="11">
        <f t="shared" si="5"/>
        <v>0.2777777778</v>
      </c>
      <c r="T12" s="18">
        <f t="shared" si="6"/>
        <v>0.125</v>
      </c>
      <c r="U12" s="13">
        <f t="shared" si="7"/>
        <v>19</v>
      </c>
      <c r="V12" s="14">
        <f t="shared" si="8"/>
        <v>19</v>
      </c>
    </row>
    <row r="13" ht="16.5" customHeight="1">
      <c r="A13" s="4" t="s">
        <v>33</v>
      </c>
      <c r="B13" s="6">
        <f>+'22년 시즌'!B13+'23년 시즌'!B13</f>
        <v>24</v>
      </c>
      <c r="C13" s="7">
        <f t="shared" si="1"/>
        <v>0.5192307692</v>
      </c>
      <c r="D13" s="6">
        <f>+'22년 시즌'!D13+'23년 시즌'!D13</f>
        <v>58</v>
      </c>
      <c r="E13" s="6">
        <f>+'22년 시즌'!E13+'23년 시즌'!E13</f>
        <v>52</v>
      </c>
      <c r="F13" s="6">
        <f>+'22년 시즌'!F13+'23년 시즌'!F13</f>
        <v>27</v>
      </c>
      <c r="G13" s="6">
        <f>+'22년 시즌'!G13+'23년 시즌'!G13</f>
        <v>12</v>
      </c>
      <c r="H13" s="6">
        <f>+'22년 시즌'!H13+'23년 시즌'!H13</f>
        <v>13</v>
      </c>
      <c r="I13" s="6">
        <f>+'22년 시즌'!I13+'23년 시즌'!I13</f>
        <v>1</v>
      </c>
      <c r="J13" s="6">
        <f>+'22년 시즌'!J13+'23년 시즌'!J13</f>
        <v>1</v>
      </c>
      <c r="K13" s="6">
        <f>+'22년 시즌'!K13+'23년 시즌'!K13</f>
        <v>18</v>
      </c>
      <c r="L13" s="6">
        <f>+'22년 시즌'!L13+'23년 시즌'!L13</f>
        <v>23</v>
      </c>
      <c r="M13" s="6">
        <f>+'22년 시즌'!M13+'23년 시즌'!M13</f>
        <v>8</v>
      </c>
      <c r="N13" s="6">
        <f>+'22년 시즌'!N13+'23년 시즌'!N13</f>
        <v>5</v>
      </c>
      <c r="O13" s="6">
        <f>+'22년 시즌'!O13+'23년 시즌'!O13</f>
        <v>5</v>
      </c>
      <c r="P13" s="15">
        <f t="shared" si="2"/>
        <v>0.08620689655</v>
      </c>
      <c r="Q13" s="9">
        <f t="shared" si="3"/>
        <v>0.8653846154</v>
      </c>
      <c r="R13" s="10">
        <f t="shared" si="4"/>
        <v>0.5517241379</v>
      </c>
      <c r="S13" s="11">
        <f t="shared" si="5"/>
        <v>1.417108753</v>
      </c>
      <c r="T13" s="19">
        <f t="shared" si="6"/>
        <v>0.1923076923</v>
      </c>
      <c r="U13" s="13">
        <f t="shared" si="7"/>
        <v>5</v>
      </c>
      <c r="V13" s="14">
        <f t="shared" si="8"/>
        <v>1</v>
      </c>
    </row>
    <row r="14" ht="16.5" customHeight="1">
      <c r="A14" s="4" t="s">
        <v>34</v>
      </c>
      <c r="B14" s="6">
        <f>+'22년 시즌'!B14+'23년 시즌'!B14</f>
        <v>14</v>
      </c>
      <c r="C14" s="7">
        <f t="shared" si="1"/>
        <v>0.1666666667</v>
      </c>
      <c r="D14" s="6">
        <f>+'22년 시즌'!D14+'23년 시즌'!D14</f>
        <v>33</v>
      </c>
      <c r="E14" s="6">
        <f>+'22년 시즌'!E14+'23년 시즌'!E14</f>
        <v>24</v>
      </c>
      <c r="F14" s="6">
        <f>+'22년 시즌'!F14+'23년 시즌'!F14</f>
        <v>4</v>
      </c>
      <c r="G14" s="6">
        <f>+'22년 시즌'!G14+'23년 시즌'!G14</f>
        <v>3</v>
      </c>
      <c r="H14" s="6">
        <f>+'22년 시즌'!H14+'23년 시즌'!H14</f>
        <v>0</v>
      </c>
      <c r="I14" s="6">
        <f>+'22년 시즌'!I14+'23년 시즌'!I14</f>
        <v>1</v>
      </c>
      <c r="J14" s="6">
        <f>+'22년 시즌'!J14+'23년 시즌'!J14</f>
        <v>0</v>
      </c>
      <c r="K14" s="6">
        <f>+'22년 시즌'!K14+'23년 시즌'!K14</f>
        <v>10</v>
      </c>
      <c r="L14" s="6">
        <f>+'22년 시즌'!L14+'23년 시즌'!L14</f>
        <v>2</v>
      </c>
      <c r="M14" s="6">
        <f>+'22년 시즌'!M14+'23년 시즌'!M14</f>
        <v>5</v>
      </c>
      <c r="N14" s="6">
        <f>+'22년 시즌'!N14+'23년 시즌'!N14</f>
        <v>9</v>
      </c>
      <c r="O14" s="6">
        <f>+'22년 시즌'!O14+'23년 시즌'!O14</f>
        <v>11</v>
      </c>
      <c r="P14" s="8">
        <f t="shared" si="2"/>
        <v>0.3333333333</v>
      </c>
      <c r="Q14" s="9">
        <f t="shared" si="3"/>
        <v>0.25</v>
      </c>
      <c r="R14" s="10">
        <f t="shared" si="4"/>
        <v>0.3939393939</v>
      </c>
      <c r="S14" s="11">
        <f t="shared" si="5"/>
        <v>0.6439393939</v>
      </c>
      <c r="T14" s="20">
        <f t="shared" si="6"/>
        <v>0.55</v>
      </c>
      <c r="U14" s="13">
        <f t="shared" si="7"/>
        <v>13</v>
      </c>
      <c r="V14" s="14">
        <f t="shared" si="8"/>
        <v>14</v>
      </c>
    </row>
    <row r="15" ht="16.5" customHeight="1">
      <c r="A15" s="4" t="s">
        <v>35</v>
      </c>
      <c r="B15" s="6">
        <f>+'22년 시즌'!B15+'23년 시즌'!B15</f>
        <v>8</v>
      </c>
      <c r="C15" s="7">
        <f t="shared" si="1"/>
        <v>0.1538461538</v>
      </c>
      <c r="D15" s="6">
        <f>+'22년 시즌'!D15+'23년 시즌'!D15</f>
        <v>20</v>
      </c>
      <c r="E15" s="6">
        <f>+'22년 시즌'!E15+'23년 시즌'!E15</f>
        <v>13</v>
      </c>
      <c r="F15" s="6">
        <f>+'22년 시즌'!F15+'23년 시즌'!F15</f>
        <v>2</v>
      </c>
      <c r="G15" s="6">
        <f>+'22년 시즌'!G15+'23년 시즌'!G15</f>
        <v>2</v>
      </c>
      <c r="H15" s="6">
        <f>+'22년 시즌'!H15+'23년 시즌'!H15</f>
        <v>0</v>
      </c>
      <c r="I15" s="6">
        <f>+'22년 시즌'!I15+'23년 시즌'!I15</f>
        <v>0</v>
      </c>
      <c r="J15" s="6">
        <f>+'22년 시즌'!J15+'23년 시즌'!J15</f>
        <v>0</v>
      </c>
      <c r="K15" s="6">
        <f>+'22년 시즌'!K15+'23년 시즌'!K15</f>
        <v>3</v>
      </c>
      <c r="L15" s="6">
        <f>+'22년 시즌'!L15+'23년 시즌'!L15</f>
        <v>4</v>
      </c>
      <c r="M15" s="6">
        <f>+'22년 시즌'!M15+'23년 시즌'!M15</f>
        <v>1</v>
      </c>
      <c r="N15" s="6">
        <f>+'22년 시즌'!N15+'23년 시즌'!N15</f>
        <v>4</v>
      </c>
      <c r="O15" s="6">
        <f>+'22년 시즌'!O15+'23년 시즌'!O15</f>
        <v>7</v>
      </c>
      <c r="P15" s="8">
        <f t="shared" si="2"/>
        <v>0.35</v>
      </c>
      <c r="Q15" s="9">
        <f t="shared" si="3"/>
        <v>0.1538461538</v>
      </c>
      <c r="R15" s="10">
        <f t="shared" si="4"/>
        <v>0.3</v>
      </c>
      <c r="S15" s="11">
        <f t="shared" si="5"/>
        <v>0.4538461538</v>
      </c>
      <c r="T15" s="12">
        <f t="shared" si="6"/>
        <v>0.5</v>
      </c>
      <c r="U15" s="13">
        <f t="shared" si="7"/>
        <v>17</v>
      </c>
      <c r="V15" s="14">
        <f t="shared" si="8"/>
        <v>17</v>
      </c>
    </row>
    <row r="16" ht="16.5" customHeight="1">
      <c r="A16" s="4" t="s">
        <v>36</v>
      </c>
      <c r="B16" s="6">
        <f>+'22년 시즌'!B16+'23년 시즌'!B16</f>
        <v>15</v>
      </c>
      <c r="C16" s="7">
        <f t="shared" si="1"/>
        <v>0.375</v>
      </c>
      <c r="D16" s="6">
        <f>+'22년 시즌'!D16+'23년 시즌'!D16</f>
        <v>21</v>
      </c>
      <c r="E16" s="6">
        <f>+'22년 시즌'!E16+'23년 시즌'!E16</f>
        <v>16</v>
      </c>
      <c r="F16" s="6">
        <f>+'22년 시즌'!F16+'23년 시즌'!F16</f>
        <v>6</v>
      </c>
      <c r="G16" s="6">
        <f>+'22년 시즌'!G16+'23년 시즌'!G16</f>
        <v>4</v>
      </c>
      <c r="H16" s="6">
        <f>+'22년 시즌'!H16+'23년 시즌'!H16</f>
        <v>2</v>
      </c>
      <c r="I16" s="6">
        <f>+'22년 시즌'!I16+'23년 시즌'!I16</f>
        <v>0</v>
      </c>
      <c r="J16" s="6">
        <f>+'22년 시즌'!J16+'23년 시즌'!J16</f>
        <v>0</v>
      </c>
      <c r="K16" s="6">
        <f>+'22년 시즌'!K16+'23년 시즌'!K16</f>
        <v>4</v>
      </c>
      <c r="L16" s="6">
        <f>+'22년 시즌'!L16+'23년 시즌'!L16</f>
        <v>6</v>
      </c>
      <c r="M16" s="6">
        <f>+'22년 시즌'!M16+'23년 시즌'!M16</f>
        <v>5</v>
      </c>
      <c r="N16" s="6">
        <f>+'22년 시즌'!N16+'23년 시즌'!N16</f>
        <v>5</v>
      </c>
      <c r="O16" s="6">
        <f>+'22년 시즌'!O16+'23년 시즌'!O16</f>
        <v>3</v>
      </c>
      <c r="P16" s="15">
        <f t="shared" si="2"/>
        <v>0.1428571429</v>
      </c>
      <c r="Q16" s="9">
        <f t="shared" si="3"/>
        <v>0.5</v>
      </c>
      <c r="R16" s="10">
        <f t="shared" si="4"/>
        <v>0.5238095238</v>
      </c>
      <c r="S16" s="11">
        <f t="shared" si="5"/>
        <v>1.023809524</v>
      </c>
      <c r="T16" s="12">
        <f t="shared" si="6"/>
        <v>0.3</v>
      </c>
      <c r="U16" s="13">
        <f t="shared" si="7"/>
        <v>6</v>
      </c>
      <c r="V16" s="14">
        <f t="shared" si="8"/>
        <v>7</v>
      </c>
    </row>
    <row r="17" ht="16.5" customHeight="1">
      <c r="A17" s="4" t="s">
        <v>37</v>
      </c>
      <c r="B17" s="6">
        <f>+'22년 시즌'!B17+'23년 시즌'!B17</f>
        <v>4</v>
      </c>
      <c r="C17" s="7">
        <f t="shared" si="1"/>
        <v>0.3</v>
      </c>
      <c r="D17" s="6">
        <f>+'22년 시즌'!D17+'23년 시즌'!D17</f>
        <v>12</v>
      </c>
      <c r="E17" s="6">
        <f>+'22년 시즌'!E17+'23년 시즌'!E17</f>
        <v>10</v>
      </c>
      <c r="F17" s="6">
        <f>+'22년 시즌'!F17+'23년 시즌'!F17</f>
        <v>3</v>
      </c>
      <c r="G17" s="6">
        <f>+'22년 시즌'!G17+'23년 시즌'!G17</f>
        <v>2</v>
      </c>
      <c r="H17" s="6">
        <f>+'22년 시즌'!H17+'23년 시즌'!H17</f>
        <v>1</v>
      </c>
      <c r="I17" s="6">
        <f>+'22년 시즌'!I17+'23년 시즌'!I17</f>
        <v>0</v>
      </c>
      <c r="J17" s="6">
        <f>+'22년 시즌'!J17+'23년 시즌'!J17</f>
        <v>0</v>
      </c>
      <c r="K17" s="6">
        <f>+'22년 시즌'!K17+'23년 시즌'!K17</f>
        <v>3</v>
      </c>
      <c r="L17" s="6">
        <f>+'22년 시즌'!L17+'23년 시즌'!L17</f>
        <v>2</v>
      </c>
      <c r="M17" s="6">
        <f>+'22년 시즌'!M17+'23년 시즌'!M17</f>
        <v>2</v>
      </c>
      <c r="N17" s="6">
        <f>+'22년 시즌'!N17+'23년 시즌'!N17</f>
        <v>2</v>
      </c>
      <c r="O17" s="6">
        <f>+'22년 시즌'!O17+'23년 시즌'!O17</f>
        <v>4</v>
      </c>
      <c r="P17" s="8">
        <f t="shared" si="2"/>
        <v>0.3333333333</v>
      </c>
      <c r="Q17" s="9">
        <f t="shared" si="3"/>
        <v>0.4</v>
      </c>
      <c r="R17" s="10">
        <f t="shared" si="4"/>
        <v>0.4166666667</v>
      </c>
      <c r="S17" s="11">
        <f t="shared" si="5"/>
        <v>0.8166666667</v>
      </c>
      <c r="T17" s="12">
        <f t="shared" si="6"/>
        <v>0.5714285714</v>
      </c>
      <c r="U17" s="13">
        <f t="shared" si="7"/>
        <v>11</v>
      </c>
      <c r="V17" s="14">
        <f t="shared" si="8"/>
        <v>11</v>
      </c>
    </row>
    <row r="18" ht="16.5" customHeight="1">
      <c r="A18" s="4" t="s">
        <v>38</v>
      </c>
      <c r="B18" s="6">
        <f>+'22년 시즌'!B18+'23년 시즌'!B18</f>
        <v>16</v>
      </c>
      <c r="C18" s="7">
        <f t="shared" si="1"/>
        <v>0.5161290323</v>
      </c>
      <c r="D18" s="6">
        <f>+'22년 시즌'!D18+'23년 시즌'!D18</f>
        <v>37</v>
      </c>
      <c r="E18" s="6">
        <f>+'22년 시즌'!E18+'23년 시즌'!E18</f>
        <v>31</v>
      </c>
      <c r="F18" s="6">
        <f>+'22년 시즌'!F18+'23년 시즌'!F18</f>
        <v>16</v>
      </c>
      <c r="G18" s="6">
        <f>+'22년 시즌'!G18+'23년 시즌'!G18</f>
        <v>14</v>
      </c>
      <c r="H18" s="6">
        <f>+'22년 시즌'!H18+'23년 시즌'!H18</f>
        <v>0</v>
      </c>
      <c r="I18" s="6">
        <f>+'22년 시즌'!I18+'23년 시즌'!I18</f>
        <v>1</v>
      </c>
      <c r="J18" s="6">
        <f>+'22년 시즌'!J18+'23년 시즌'!J18</f>
        <v>1</v>
      </c>
      <c r="K18" s="6">
        <f>+'22년 시즌'!K18+'23년 시즌'!K18</f>
        <v>10</v>
      </c>
      <c r="L18" s="6">
        <f>+'22년 시즌'!L18+'23년 시즌'!L18</f>
        <v>9</v>
      </c>
      <c r="M18" s="6">
        <f>+'22년 시즌'!M18+'23년 시즌'!M18</f>
        <v>6</v>
      </c>
      <c r="N18" s="6">
        <f>+'22년 시즌'!N18+'23년 시즌'!N18</f>
        <v>5</v>
      </c>
      <c r="O18" s="6">
        <f>+'22년 시즌'!O18+'23년 시즌'!O18</f>
        <v>6</v>
      </c>
      <c r="P18" s="15">
        <f t="shared" si="2"/>
        <v>0.1621621622</v>
      </c>
      <c r="Q18" s="9">
        <f t="shared" si="3"/>
        <v>0.6774193548</v>
      </c>
      <c r="R18" s="10">
        <f t="shared" si="4"/>
        <v>0.5675675676</v>
      </c>
      <c r="S18" s="11">
        <f t="shared" si="5"/>
        <v>1.244986922</v>
      </c>
      <c r="T18" s="16">
        <f t="shared" si="6"/>
        <v>0.375</v>
      </c>
      <c r="U18" s="13">
        <f t="shared" si="7"/>
        <v>4</v>
      </c>
      <c r="V18" s="14">
        <f t="shared" si="8"/>
        <v>4</v>
      </c>
    </row>
    <row r="19" ht="16.5" customHeight="1">
      <c r="A19" s="4" t="s">
        <v>39</v>
      </c>
      <c r="B19" s="6">
        <f>+'22년 시즌'!B19+'23년 시즌'!B19</f>
        <v>16</v>
      </c>
      <c r="C19" s="7">
        <f t="shared" si="1"/>
        <v>0.3823529412</v>
      </c>
      <c r="D19" s="6">
        <f>+'22년 시즌'!D19+'23년 시즌'!D19</f>
        <v>40</v>
      </c>
      <c r="E19" s="6">
        <f>+'22년 시즌'!E19+'23년 시즌'!E19</f>
        <v>34</v>
      </c>
      <c r="F19" s="6">
        <f>+'22년 시즌'!F19+'23년 시즌'!F19</f>
        <v>13</v>
      </c>
      <c r="G19" s="6">
        <f>+'22년 시즌'!G19+'23년 시즌'!G19</f>
        <v>13</v>
      </c>
      <c r="H19" s="6">
        <f>+'22년 시즌'!H19+'23년 시즌'!H19</f>
        <v>0</v>
      </c>
      <c r="I19" s="6">
        <f>+'22년 시즌'!I19+'23년 시즌'!I19</f>
        <v>0</v>
      </c>
      <c r="J19" s="6">
        <f>+'22년 시즌'!J19+'23년 시즌'!J19</f>
        <v>0</v>
      </c>
      <c r="K19" s="6">
        <f>+'22년 시즌'!K19+'23년 시즌'!K19</f>
        <v>11</v>
      </c>
      <c r="L19" s="6">
        <f>+'22년 시즌'!L19+'23년 시즌'!L19</f>
        <v>11</v>
      </c>
      <c r="M19" s="6">
        <f>+'22년 시즌'!M19+'23년 시즌'!M19</f>
        <v>7</v>
      </c>
      <c r="N19" s="6">
        <f>+'22년 시즌'!N19+'23년 시즌'!N19</f>
        <v>5</v>
      </c>
      <c r="O19" s="6">
        <f>+'22년 시즌'!O19+'23년 시즌'!O19</f>
        <v>4</v>
      </c>
      <c r="P19" s="15">
        <f t="shared" si="2"/>
        <v>0.1</v>
      </c>
      <c r="Q19" s="9">
        <f t="shared" si="3"/>
        <v>0.3823529412</v>
      </c>
      <c r="R19" s="10">
        <f t="shared" si="4"/>
        <v>0.45</v>
      </c>
      <c r="S19" s="11">
        <f t="shared" si="5"/>
        <v>0.8323529412</v>
      </c>
      <c r="T19" s="19">
        <f t="shared" si="6"/>
        <v>0.1818181818</v>
      </c>
      <c r="U19" s="13">
        <f t="shared" si="7"/>
        <v>10</v>
      </c>
      <c r="V19" s="14">
        <f t="shared" si="8"/>
        <v>9</v>
      </c>
    </row>
    <row r="20" ht="16.5" customHeight="1">
      <c r="A20" s="4" t="s">
        <v>40</v>
      </c>
      <c r="B20" s="6">
        <f>+'22년 시즌'!B20+'23년 시즌'!B20</f>
        <v>24</v>
      </c>
      <c r="C20" s="7">
        <f t="shared" si="1"/>
        <v>0.1944444444</v>
      </c>
      <c r="D20" s="6">
        <f>+'22년 시즌'!D20+'23년 시즌'!D20</f>
        <v>47</v>
      </c>
      <c r="E20" s="6">
        <f>+'22년 시즌'!E20+'23년 시즌'!E20</f>
        <v>36</v>
      </c>
      <c r="F20" s="6">
        <f>+'22년 시즌'!F20+'23년 시즌'!F20</f>
        <v>7</v>
      </c>
      <c r="G20" s="6">
        <f>+'22년 시즌'!G20+'23년 시즌'!G20</f>
        <v>5</v>
      </c>
      <c r="H20" s="6">
        <f>+'22년 시즌'!H20+'23년 시즌'!H20</f>
        <v>2</v>
      </c>
      <c r="I20" s="6">
        <f>+'22년 시즌'!I20+'23년 시즌'!I20</f>
        <v>0</v>
      </c>
      <c r="J20" s="6">
        <f>+'22년 시즌'!J20+'23년 시즌'!J20</f>
        <v>0</v>
      </c>
      <c r="K20" s="6">
        <f>+'22년 시즌'!K20+'23년 시즌'!K20</f>
        <v>9</v>
      </c>
      <c r="L20" s="6">
        <f>+'22년 시즌'!L20+'23년 시즌'!L20</f>
        <v>14</v>
      </c>
      <c r="M20" s="6">
        <f>+'22년 시즌'!M20+'23년 시즌'!M20</f>
        <v>12</v>
      </c>
      <c r="N20" s="6">
        <f>+'22년 시즌'!N20+'23년 시즌'!N20</f>
        <v>11</v>
      </c>
      <c r="O20" s="6">
        <f>+'22년 시즌'!O20+'23년 시즌'!O20</f>
        <v>17</v>
      </c>
      <c r="P20" s="8">
        <f t="shared" si="2"/>
        <v>0.3617021277</v>
      </c>
      <c r="Q20" s="9">
        <f t="shared" si="3"/>
        <v>0.25</v>
      </c>
      <c r="R20" s="10">
        <f t="shared" si="4"/>
        <v>0.3829787234</v>
      </c>
      <c r="S20" s="11">
        <f t="shared" si="5"/>
        <v>0.6329787234</v>
      </c>
      <c r="T20" s="16">
        <f t="shared" si="6"/>
        <v>0.5862068966</v>
      </c>
      <c r="U20" s="13">
        <f t="shared" si="7"/>
        <v>14</v>
      </c>
      <c r="V20" s="14">
        <f t="shared" si="8"/>
        <v>15</v>
      </c>
    </row>
    <row r="21" ht="16.5" customHeight="1">
      <c r="A21" s="4" t="s">
        <v>41</v>
      </c>
      <c r="B21" s="6">
        <f>+'22년 시즌'!B21+'23년 시즌'!B21</f>
        <v>28</v>
      </c>
      <c r="C21" s="7">
        <f t="shared" si="1"/>
        <v>0.4285714286</v>
      </c>
      <c r="D21" s="6">
        <f>+'22년 시즌'!D21+'23년 시즌'!D21</f>
        <v>71</v>
      </c>
      <c r="E21" s="6">
        <f>+'22년 시즌'!E21+'23년 시즌'!E21</f>
        <v>63</v>
      </c>
      <c r="F21" s="6">
        <f>+'22년 시즌'!F21+'23년 시즌'!F21</f>
        <v>27</v>
      </c>
      <c r="G21" s="6">
        <f>+'22년 시즌'!G21+'23년 시즌'!G21</f>
        <v>22</v>
      </c>
      <c r="H21" s="6">
        <f>+'22년 시즌'!H21+'23년 시즌'!H21</f>
        <v>4</v>
      </c>
      <c r="I21" s="6">
        <f>+'22년 시즌'!I21+'23년 시즌'!I21</f>
        <v>0</v>
      </c>
      <c r="J21" s="6">
        <f>+'22년 시즌'!J21+'23년 시즌'!J21</f>
        <v>1</v>
      </c>
      <c r="K21" s="6">
        <f>+'22년 시즌'!K21+'23년 시즌'!K21</f>
        <v>22</v>
      </c>
      <c r="L21" s="6">
        <f>+'22년 시즌'!L21+'23년 시즌'!L21</f>
        <v>17</v>
      </c>
      <c r="M21" s="6">
        <f>+'22년 시즌'!M21+'23년 시즌'!M21</f>
        <v>13</v>
      </c>
      <c r="N21" s="6">
        <f>+'22년 시즌'!N21+'23년 시즌'!N21</f>
        <v>8</v>
      </c>
      <c r="O21" s="6">
        <f>+'22년 시즌'!O21+'23년 시즌'!O21</f>
        <v>10</v>
      </c>
      <c r="P21" s="15">
        <f t="shared" si="2"/>
        <v>0.1408450704</v>
      </c>
      <c r="Q21" s="9">
        <f t="shared" si="3"/>
        <v>0.5396825397</v>
      </c>
      <c r="R21" s="10">
        <f t="shared" si="4"/>
        <v>0.4929577465</v>
      </c>
      <c r="S21" s="11">
        <f t="shared" si="5"/>
        <v>1.032640286</v>
      </c>
      <c r="T21" s="20">
        <f t="shared" si="6"/>
        <v>0.2777777778</v>
      </c>
      <c r="U21" s="13">
        <f t="shared" si="7"/>
        <v>7</v>
      </c>
      <c r="V21" s="14">
        <f t="shared" si="8"/>
        <v>5</v>
      </c>
    </row>
    <row r="22" ht="16.5" customHeight="1">
      <c r="A22" s="4" t="s">
        <v>42</v>
      </c>
      <c r="B22" s="6">
        <f>+'22년 시즌'!B22+'23년 시즌'!B22</f>
        <v>13</v>
      </c>
      <c r="C22" s="7">
        <f t="shared" si="1"/>
        <v>0.3157894737</v>
      </c>
      <c r="D22" s="6">
        <f>+'22년 시즌'!D22+'23년 시즌'!D22</f>
        <v>24</v>
      </c>
      <c r="E22" s="6">
        <f>+'22년 시즌'!E22+'23년 시즌'!E22</f>
        <v>19</v>
      </c>
      <c r="F22" s="6">
        <f>+'22년 시즌'!F22+'23년 시즌'!F22</f>
        <v>6</v>
      </c>
      <c r="G22" s="6">
        <f>+'22년 시즌'!G22+'23년 시즌'!G22</f>
        <v>6</v>
      </c>
      <c r="H22" s="6">
        <f>+'22년 시즌'!H22+'23년 시즌'!H22</f>
        <v>0</v>
      </c>
      <c r="I22" s="6">
        <f>+'22년 시즌'!I22+'23년 시즌'!I22</f>
        <v>0</v>
      </c>
      <c r="J22" s="6">
        <f>+'22년 시즌'!J22+'23년 시즌'!J22</f>
        <v>0</v>
      </c>
      <c r="K22" s="6">
        <f>+'22년 시즌'!K22+'23년 시즌'!K22</f>
        <v>10</v>
      </c>
      <c r="L22" s="6">
        <f>+'22년 시즌'!L22+'23년 시즌'!L22</f>
        <v>2</v>
      </c>
      <c r="M22" s="6">
        <f>+'22년 시즌'!M22+'23년 시즌'!M22</f>
        <v>10</v>
      </c>
      <c r="N22" s="6">
        <f>+'22년 시즌'!N22+'23년 시즌'!N22</f>
        <v>4</v>
      </c>
      <c r="O22" s="6">
        <f>+'22년 시즌'!O22+'23년 시즌'!O22</f>
        <v>5</v>
      </c>
      <c r="P22" s="15">
        <f t="shared" si="2"/>
        <v>0.2083333333</v>
      </c>
      <c r="Q22" s="9">
        <f t="shared" si="3"/>
        <v>0.3157894737</v>
      </c>
      <c r="R22" s="10">
        <f t="shared" si="4"/>
        <v>0.4166666667</v>
      </c>
      <c r="S22" s="11">
        <f t="shared" si="5"/>
        <v>0.7324561404</v>
      </c>
      <c r="T22" s="21">
        <f t="shared" si="6"/>
        <v>0.3571428571</v>
      </c>
      <c r="U22" s="13">
        <f t="shared" si="7"/>
        <v>11</v>
      </c>
      <c r="V22" s="14">
        <f t="shared" si="8"/>
        <v>12</v>
      </c>
    </row>
    <row r="23" ht="16.5" customHeight="1">
      <c r="A23" s="4" t="s">
        <v>43</v>
      </c>
      <c r="B23" s="6">
        <f>+'22년 시즌'!B23+'23년 시즌'!B23</f>
        <v>23</v>
      </c>
      <c r="C23" s="7">
        <f t="shared" si="1"/>
        <v>0.3653846154</v>
      </c>
      <c r="D23" s="6">
        <f>+'22년 시즌'!D23+'23년 시즌'!D23</f>
        <v>62</v>
      </c>
      <c r="E23" s="6">
        <f>+'22년 시즌'!E23+'23년 시즌'!E23</f>
        <v>52</v>
      </c>
      <c r="F23" s="6">
        <f>+'22년 시즌'!F23+'23년 시즌'!F23</f>
        <v>19</v>
      </c>
      <c r="G23" s="6">
        <f>+'22년 시즌'!G23+'23년 시즌'!G23</f>
        <v>12</v>
      </c>
      <c r="H23" s="6">
        <f>+'22년 시즌'!H23+'23년 시즌'!H23</f>
        <v>6</v>
      </c>
      <c r="I23" s="6">
        <f>+'22년 시즌'!I23+'23년 시즌'!I23</f>
        <v>1</v>
      </c>
      <c r="J23" s="6">
        <f>+'22년 시즌'!J23+'23년 시즌'!J23</f>
        <v>0</v>
      </c>
      <c r="K23" s="6">
        <f>+'22년 시즌'!K23+'23년 시즌'!K23</f>
        <v>15</v>
      </c>
      <c r="L23" s="6">
        <f>+'22년 시즌'!L23+'23년 시즌'!L23</f>
        <v>13</v>
      </c>
      <c r="M23" s="6">
        <f>+'22년 시즌'!M23+'23년 시즌'!M23</f>
        <v>8</v>
      </c>
      <c r="N23" s="6">
        <f>+'22년 시즌'!N23+'23년 시즌'!N23</f>
        <v>10</v>
      </c>
      <c r="O23" s="6">
        <f>+'22년 시즌'!O23+'23년 시즌'!O23</f>
        <v>12</v>
      </c>
      <c r="P23" s="15">
        <f t="shared" si="2"/>
        <v>0.1935483871</v>
      </c>
      <c r="Q23" s="9">
        <f t="shared" si="3"/>
        <v>0.5192307692</v>
      </c>
      <c r="R23" s="10">
        <f t="shared" si="4"/>
        <v>0.4677419355</v>
      </c>
      <c r="S23" s="11">
        <f t="shared" si="5"/>
        <v>0.9869727047</v>
      </c>
      <c r="T23" s="20">
        <f t="shared" si="6"/>
        <v>0.3636363636</v>
      </c>
      <c r="U23" s="13">
        <f t="shared" si="7"/>
        <v>9</v>
      </c>
      <c r="V23" s="14">
        <f t="shared" si="8"/>
        <v>8</v>
      </c>
    </row>
    <row r="24" ht="16.5" customHeight="1">
      <c r="A24" s="4" t="s">
        <v>44</v>
      </c>
      <c r="B24" s="6">
        <f>+'22년 시즌'!B24+'23년 시즌'!B24</f>
        <v>7</v>
      </c>
      <c r="C24" s="7">
        <f t="shared" si="1"/>
        <v>0.09090909091</v>
      </c>
      <c r="D24" s="6">
        <f>+'22년 시즌'!D24+'23년 시즌'!D24</f>
        <v>16</v>
      </c>
      <c r="E24" s="6">
        <f>+'22년 시즌'!E24+'23년 시즌'!E24</f>
        <v>11</v>
      </c>
      <c r="F24" s="6">
        <f>+'22년 시즌'!F24+'23년 시즌'!F24</f>
        <v>1</v>
      </c>
      <c r="G24" s="6">
        <f>+'22년 시즌'!G24+'23년 시즌'!G24</f>
        <v>1</v>
      </c>
      <c r="H24" s="6">
        <f>+'22년 시즌'!H24+'23년 시즌'!H24</f>
        <v>0</v>
      </c>
      <c r="I24" s="6">
        <f>+'22년 시즌'!I24+'23년 시즌'!I24</f>
        <v>0</v>
      </c>
      <c r="J24" s="6">
        <f>+'22년 시즌'!J24+'23년 시즌'!J24</f>
        <v>0</v>
      </c>
      <c r="K24" s="6">
        <f>+'22년 시즌'!K24+'23년 시즌'!K24</f>
        <v>3</v>
      </c>
      <c r="L24" s="6">
        <f>+'22년 시즌'!L24+'23년 시즌'!L24</f>
        <v>0</v>
      </c>
      <c r="M24" s="6">
        <f>+'22년 시즌'!M24+'23년 시즌'!M24</f>
        <v>2</v>
      </c>
      <c r="N24" s="6">
        <f>+'22년 시즌'!N24+'23년 시즌'!N24</f>
        <v>2</v>
      </c>
      <c r="O24" s="6">
        <f>+'22년 시즌'!O24+'23년 시즌'!O24</f>
        <v>3</v>
      </c>
      <c r="P24" s="15">
        <f t="shared" si="2"/>
        <v>0.1875</v>
      </c>
      <c r="Q24" s="9">
        <f t="shared" si="3"/>
        <v>0.09090909091</v>
      </c>
      <c r="R24" s="10">
        <f t="shared" si="4"/>
        <v>0.1875</v>
      </c>
      <c r="S24" s="11">
        <f t="shared" si="5"/>
        <v>0.2784090909</v>
      </c>
      <c r="T24" s="22">
        <f t="shared" si="6"/>
        <v>0.2307692308</v>
      </c>
      <c r="U24" s="13">
        <f t="shared" si="7"/>
        <v>18</v>
      </c>
      <c r="V24" s="14">
        <f t="shared" si="8"/>
        <v>18</v>
      </c>
    </row>
    <row r="25" ht="16.5" customHeight="1">
      <c r="A25" s="23" t="s">
        <v>45</v>
      </c>
      <c r="B25" s="24"/>
      <c r="C25" s="25">
        <f t="shared" si="1"/>
        <v>0.3796296296</v>
      </c>
      <c r="D25" s="24">
        <f t="shared" ref="D25:O25" si="9">SUM(D4:D24)</f>
        <v>810</v>
      </c>
      <c r="E25" s="24">
        <f t="shared" si="9"/>
        <v>648</v>
      </c>
      <c r="F25" s="24">
        <f t="shared" si="9"/>
        <v>246</v>
      </c>
      <c r="G25" s="24">
        <f t="shared" si="9"/>
        <v>181</v>
      </c>
      <c r="H25" s="24">
        <f t="shared" si="9"/>
        <v>49</v>
      </c>
      <c r="I25" s="24">
        <f t="shared" si="9"/>
        <v>12</v>
      </c>
      <c r="J25" s="24">
        <f t="shared" si="9"/>
        <v>4</v>
      </c>
      <c r="K25" s="24">
        <f t="shared" si="9"/>
        <v>239</v>
      </c>
      <c r="L25" s="24">
        <f t="shared" si="9"/>
        <v>207</v>
      </c>
      <c r="M25" s="24">
        <f t="shared" si="9"/>
        <v>183</v>
      </c>
      <c r="N25" s="24">
        <f t="shared" si="9"/>
        <v>143</v>
      </c>
      <c r="O25" s="24">
        <f t="shared" si="9"/>
        <v>146</v>
      </c>
      <c r="P25" s="26">
        <f t="shared" si="2"/>
        <v>0.1802469136</v>
      </c>
      <c r="Q25" s="25">
        <f t="shared" si="3"/>
        <v>0.5108024691</v>
      </c>
      <c r="R25" s="25">
        <f t="shared" si="4"/>
        <v>0.4802469136</v>
      </c>
      <c r="S25" s="27">
        <f t="shared" si="5"/>
        <v>0.9910493827</v>
      </c>
      <c r="T25" s="27"/>
      <c r="U25" s="27"/>
      <c r="V25" s="27"/>
    </row>
    <row r="26" ht="16.5" customHeight="1">
      <c r="T26" s="2"/>
    </row>
    <row r="27" ht="16.5" customHeight="1">
      <c r="A27" s="3" t="s">
        <v>46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9"/>
      <c r="U27" s="28"/>
      <c r="V27" s="28"/>
    </row>
    <row r="28" ht="16.5" customHeight="1">
      <c r="A28" s="4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  <c r="Q28" s="4" t="s">
        <v>60</v>
      </c>
      <c r="R28" s="4" t="s">
        <v>61</v>
      </c>
      <c r="S28" s="4" t="s">
        <v>62</v>
      </c>
      <c r="T28" s="4" t="s">
        <v>63</v>
      </c>
      <c r="U28" s="4" t="s">
        <v>64</v>
      </c>
      <c r="V28" s="4" t="s">
        <v>65</v>
      </c>
    </row>
    <row r="29" ht="16.5" customHeight="1">
      <c r="A29" s="30" t="s">
        <v>24</v>
      </c>
      <c r="B29" s="6">
        <f>+'22년 드림즈(23)'!B29+'23년 상반기 코모도(23)'!B29+'23년 디비전 리그(23)'!B29+'22년 샘프리그(22)'!B30+'22년 샘프리그(22)'!B30</f>
        <v>14</v>
      </c>
      <c r="C29" s="6">
        <f>+'22년 드림즈(23)'!C29+'23년 상반기 코모도(23)'!C29+'23년 디비전 리그(23)'!C29+'22년 샘프리그(22)'!C30+'22년 샘프리그(22)'!C30</f>
        <v>1</v>
      </c>
      <c r="D29" s="6">
        <f>+'22년 드림즈(23)'!D29+'23년 상반기 코모도(23)'!D29+'23년 디비전 리그(23)'!D29+'22년 샘프리그(22)'!D30+'22년 샘프리그(22)'!D30</f>
        <v>2</v>
      </c>
      <c r="E29" s="6">
        <f>+'22년 드림즈(23)'!E29+'23년 상반기 코모도(23)'!E29+'23년 디비전 리그(23)'!E29+'22년 샘프리그(22)'!E30+'22년 샘프리그(22)'!E30</f>
        <v>0</v>
      </c>
      <c r="F29" s="6">
        <f>+'22년 드림즈(23)'!F29+'23년 상반기 코모도(23)'!F29+'23년 디비전 리그(23)'!F29+'22년 샘프리그(22)'!F30+'22년 샘프리그(22)'!F30</f>
        <v>75</v>
      </c>
      <c r="G29" s="6">
        <f>+'22년 드림즈(23)'!G29+'23년 상반기 코모도(23)'!G29+'23년 디비전 리그(23)'!G29+'22년 샘프리그(22)'!G30+'22년 샘프리그(22)'!G30</f>
        <v>40</v>
      </c>
      <c r="H29" s="31">
        <v>6.7</v>
      </c>
      <c r="I29" s="6">
        <f>+'22년 드림즈(23)'!I29+'23년 상반기 코모도(23)'!I29+'23년 디비전 리그(23)'!I29+'22년 샘프리그(22)'!I30+'22년 샘프리그(22)'!I30</f>
        <v>15</v>
      </c>
      <c r="J29" s="6">
        <f>+'22년 드림즈(23)'!J29+'23년 상반기 코모도(23)'!J29+'23년 디비전 리그(23)'!J29+'22년 샘프리그(22)'!J30+'22년 샘프리그(22)'!J30</f>
        <v>0</v>
      </c>
      <c r="K29" s="6">
        <f>+'22년 드림즈(23)'!K29+'23년 상반기 코모도(23)'!K29+'23년 디비전 리그(23)'!K29+'22년 샘프리그(22)'!K30+'22년 샘프리그(22)'!K30</f>
        <v>31</v>
      </c>
      <c r="L29" s="6">
        <f>+'22년 드림즈(23)'!L29+'23년 상반기 코모도(23)'!L29+'23년 디비전 리그(23)'!L29+'22년 샘프리그(22)'!L30+'22년 샘프리그(22)'!L30</f>
        <v>4</v>
      </c>
      <c r="M29" s="6">
        <f>+'22년 드림즈(23)'!M29+'23년 상반기 코모도(23)'!M29+'23년 디비전 리그(23)'!M29+'22년 샘프리그(22)'!M30+'22년 샘프리그(22)'!M30</f>
        <v>4</v>
      </c>
      <c r="N29" s="6">
        <f>+'22년 드림즈(23)'!N29+'23년 상반기 코모도(23)'!N29+'23년 디비전 리그(23)'!N29+'22년 샘프리그(22)'!N30+'22년 샘프리그(22)'!N30</f>
        <v>35</v>
      </c>
      <c r="O29" s="6">
        <f>+'22년 드림즈(23)'!O29+'23년 상반기 코모도(23)'!O29+'23년 디비전 리그(23)'!O29+'22년 샘프리그(22)'!O30+'22년 샘프리그(22)'!O30</f>
        <v>19</v>
      </c>
      <c r="P29" s="32">
        <f>+O29*9/H29</f>
        <v>25.52238806</v>
      </c>
      <c r="Q29" s="33">
        <f>(K29+L29)/H29</f>
        <v>5.223880597</v>
      </c>
      <c r="R29" s="34">
        <f>I29/H29</f>
        <v>2.23880597</v>
      </c>
      <c r="S29" s="34">
        <f t="shared" ref="S29:S37" si="10">H29/B29</f>
        <v>0.4785714286</v>
      </c>
      <c r="T29" s="33">
        <f>M29/H29</f>
        <v>0.5970149254</v>
      </c>
      <c r="U29" s="35">
        <f>O29/N29</f>
        <v>0.5428571429</v>
      </c>
      <c r="V29" s="33">
        <f>(I29+K29+L29)/H29</f>
        <v>7.462686567</v>
      </c>
    </row>
    <row r="30" ht="16.5" customHeight="1">
      <c r="A30" s="30" t="s">
        <v>27</v>
      </c>
      <c r="B30" s="6">
        <f>+'22년 샘프리그(22)'!B29</f>
        <v>1</v>
      </c>
      <c r="C30" s="6">
        <f>+'22년 샘프리그(22)'!C29</f>
        <v>0</v>
      </c>
      <c r="D30" s="6">
        <f>+'22년 샘프리그(22)'!D29</f>
        <v>0</v>
      </c>
      <c r="E30" s="6">
        <f>+'22년 샘프리그(22)'!E29</f>
        <v>0</v>
      </c>
      <c r="F30" s="6">
        <f>+'22년 샘프리그(22)'!F29</f>
        <v>1</v>
      </c>
      <c r="G30" s="6">
        <f>+'22년 샘프리그(22)'!G29</f>
        <v>0</v>
      </c>
      <c r="H30" s="31">
        <f>+'22년 샘프리그(22)'!H29</f>
        <v>0</v>
      </c>
      <c r="I30" s="6">
        <f>+'22년 샘프리그(22)'!I29</f>
        <v>0</v>
      </c>
      <c r="J30" s="6">
        <f>+'22년 샘프리그(22)'!J29</f>
        <v>0</v>
      </c>
      <c r="K30" s="6">
        <f>+'22년 샘프리그(22)'!K29</f>
        <v>1</v>
      </c>
      <c r="L30" s="6">
        <f>+'22년 샘프리그(22)'!L29</f>
        <v>0</v>
      </c>
      <c r="M30" s="6">
        <f>+'22년 샘프리그(22)'!M29</f>
        <v>0</v>
      </c>
      <c r="N30" s="6">
        <f>+'22년 샘프리그(22)'!N29</f>
        <v>0</v>
      </c>
      <c r="O30" s="6">
        <f>+'22년 샘프리그(22)'!O29</f>
        <v>0</v>
      </c>
      <c r="P30" s="32">
        <v>0.0</v>
      </c>
      <c r="Q30" s="33" t="s">
        <v>66</v>
      </c>
      <c r="R30" s="34" t="s">
        <v>66</v>
      </c>
      <c r="S30" s="34">
        <f t="shared" si="10"/>
        <v>0</v>
      </c>
      <c r="T30" s="36" t="s">
        <v>66</v>
      </c>
      <c r="U30" s="36" t="s">
        <v>66</v>
      </c>
      <c r="V30" s="36" t="s">
        <v>66</v>
      </c>
    </row>
    <row r="31" ht="16.5" customHeight="1">
      <c r="A31" s="30" t="s">
        <v>29</v>
      </c>
      <c r="B31" s="6">
        <f>+'22년 드림즈(23)'!B30+'23년 상반기 코모도(23)'!B30+'23년 디비전 리그(23)'!B30</f>
        <v>9</v>
      </c>
      <c r="C31" s="6">
        <f>+'22년 드림즈(23)'!C30+'23년 상반기 코모도(23)'!C30+'23년 디비전 리그(23)'!C30</f>
        <v>1</v>
      </c>
      <c r="D31" s="6">
        <f>+'22년 드림즈(23)'!D30+'23년 상반기 코모도(23)'!D30+'23년 디비전 리그(23)'!D30</f>
        <v>2</v>
      </c>
      <c r="E31" s="6">
        <f>+'22년 드림즈(23)'!E30+'23년 상반기 코모도(23)'!E30+'23년 디비전 리그(23)'!E30</f>
        <v>0</v>
      </c>
      <c r="F31" s="6">
        <f>+'22년 드림즈(23)'!F30+'23년 상반기 코모도(23)'!F30+'23년 디비전 리그(23)'!F30</f>
        <v>113</v>
      </c>
      <c r="G31" s="6">
        <f>+'22년 드림즈(23)'!G30+'23년 상반기 코모도(23)'!G30+'23년 디비전 리그(23)'!G30</f>
        <v>85</v>
      </c>
      <c r="H31" s="31">
        <v>13.0</v>
      </c>
      <c r="I31" s="6">
        <f>+'22년 드림즈(23)'!I30+'23년 상반기 코모도(23)'!I30+'23년 디비전 리그(23)'!I30</f>
        <v>33</v>
      </c>
      <c r="J31" s="6">
        <f>+'22년 드림즈(23)'!J30+'23년 상반기 코모도(23)'!J30+'23년 디비전 리그(23)'!J30</f>
        <v>3</v>
      </c>
      <c r="K31" s="6">
        <f>+'22년 드림즈(23)'!K30+'23년 상반기 코모도(23)'!K30+'23년 디비전 리그(23)'!K30</f>
        <v>23</v>
      </c>
      <c r="L31" s="6">
        <f>+'22년 드림즈(23)'!L30+'23년 상반기 코모도(23)'!L30+'23년 디비전 리그(23)'!L30</f>
        <v>5</v>
      </c>
      <c r="M31" s="6">
        <f>+'22년 드림즈(23)'!M30+'23년 상반기 코모도(23)'!M30+'23년 디비전 리그(23)'!M30</f>
        <v>11</v>
      </c>
      <c r="N31" s="6">
        <f>+'22년 드림즈(23)'!N30+'23년 상반기 코모도(23)'!N30+'23년 디비전 리그(23)'!N30</f>
        <v>48</v>
      </c>
      <c r="O31" s="6">
        <f>+'22년 드림즈(23)'!O30+'23년 상반기 코모도(23)'!O30+'23년 디비전 리그(23)'!O30</f>
        <v>32</v>
      </c>
      <c r="P31" s="32">
        <f t="shared" ref="P31:P33" si="11">+O31*9/H31</f>
        <v>22.15384615</v>
      </c>
      <c r="Q31" s="33">
        <f t="shared" ref="Q31:Q37" si="12">(K31+L31)/H31</f>
        <v>2.153846154</v>
      </c>
      <c r="R31" s="34">
        <f t="shared" ref="R31:R37" si="13">I31/H31</f>
        <v>2.538461538</v>
      </c>
      <c r="S31" s="34">
        <f t="shared" si="10"/>
        <v>1.444444444</v>
      </c>
      <c r="T31" s="33">
        <f t="shared" ref="T31:T37" si="14">M31/H31</f>
        <v>0.8461538462</v>
      </c>
      <c r="U31" s="35">
        <f t="shared" ref="U31:U33" si="15">O31/N31</f>
        <v>0.6666666667</v>
      </c>
      <c r="V31" s="33">
        <f t="shared" ref="V31:V37" si="16">(I31+K31+L31)/H31</f>
        <v>4.692307692</v>
      </c>
    </row>
    <row r="32" ht="16.5" customHeight="1">
      <c r="A32" s="30" t="s">
        <v>33</v>
      </c>
      <c r="B32" s="6">
        <f>+'22년 드림즈(23)'!B31+'23년 상반기 코모도(23)'!B31+'23년 디비전 리그(23)'!B31+'22년 샘프리그(22)'!B31</f>
        <v>19</v>
      </c>
      <c r="C32" s="6">
        <f>+'22년 드림즈(23)'!C31+'23년 상반기 코모도(23)'!C31+'23년 디비전 리그(23)'!C31+'22년 샘프리그(22)'!C31</f>
        <v>3</v>
      </c>
      <c r="D32" s="6">
        <f>+'22년 드림즈(23)'!D31+'23년 상반기 코모도(23)'!D31+'23년 디비전 리그(23)'!D31+'22년 샘프리그(22)'!D31</f>
        <v>3</v>
      </c>
      <c r="E32" s="6">
        <f>+'22년 드림즈(23)'!E31+'23년 상반기 코모도(23)'!E31+'23년 디비전 리그(23)'!E31+'22년 샘프리그(22)'!E31</f>
        <v>1</v>
      </c>
      <c r="F32" s="6">
        <f>+'22년 드림즈(23)'!F31+'23년 상반기 코모도(23)'!F31+'23년 디비전 리그(23)'!F31+'22년 샘프리그(22)'!F31</f>
        <v>151</v>
      </c>
      <c r="G32" s="6">
        <f>+'22년 드림즈(23)'!G31+'23년 상반기 코모도(23)'!G31+'23년 디비전 리그(23)'!G31+'22년 샘프리그(22)'!G31</f>
        <v>127</v>
      </c>
      <c r="H32" s="31">
        <v>27.333</v>
      </c>
      <c r="I32" s="6">
        <f>+'22년 드림즈(23)'!I31+'23년 상반기 코모도(23)'!I31+'23년 디비전 리그(23)'!I31+'22년 샘프리그(22)'!I31</f>
        <v>39</v>
      </c>
      <c r="J32" s="6">
        <f>+'22년 드림즈(23)'!J31+'23년 상반기 코모도(23)'!J31+'23년 디비전 리그(23)'!J31+'22년 샘프리그(22)'!J31</f>
        <v>0</v>
      </c>
      <c r="K32" s="6">
        <f>+'22년 드림즈(23)'!K31+'23년 상반기 코모도(23)'!K31+'23년 디비전 리그(23)'!K31+'22년 샘프리그(22)'!K31</f>
        <v>20</v>
      </c>
      <c r="L32" s="6">
        <f>+'22년 드림즈(23)'!L31+'23년 상반기 코모도(23)'!L31+'23년 디비전 리그(23)'!L31+'22년 샘프리그(22)'!L31</f>
        <v>4</v>
      </c>
      <c r="M32" s="6">
        <f>+'22년 드림즈(23)'!M31+'23년 상반기 코모도(23)'!M31+'23년 디비전 리그(23)'!M31+'22년 샘프리그(22)'!M31</f>
        <v>39</v>
      </c>
      <c r="N32" s="6">
        <f>+'22년 드림즈(23)'!N31+'23년 상반기 코모도(23)'!N31+'23년 디비전 리그(23)'!N31+'22년 샘프리그(22)'!N31</f>
        <v>36</v>
      </c>
      <c r="O32" s="6">
        <f>+'22년 드림즈(23)'!O31+'23년 상반기 코모도(23)'!O31+'23년 디비전 리그(23)'!O31+'22년 샘프리그(22)'!O31</f>
        <v>19</v>
      </c>
      <c r="P32" s="32">
        <f t="shared" si="11"/>
        <v>6.256173856</v>
      </c>
      <c r="Q32" s="33">
        <f t="shared" si="12"/>
        <v>0.8780594885</v>
      </c>
      <c r="R32" s="34">
        <f t="shared" si="13"/>
        <v>1.426846669</v>
      </c>
      <c r="S32" s="34">
        <f t="shared" si="10"/>
        <v>1.438578947</v>
      </c>
      <c r="T32" s="33">
        <f t="shared" si="14"/>
        <v>1.426846669</v>
      </c>
      <c r="U32" s="35">
        <f t="shared" si="15"/>
        <v>0.5277777778</v>
      </c>
      <c r="V32" s="33">
        <f t="shared" si="16"/>
        <v>2.304906157</v>
      </c>
    </row>
    <row r="33" ht="16.5" customHeight="1">
      <c r="A33" s="30" t="s">
        <v>36</v>
      </c>
      <c r="B33" s="6">
        <f>+'22년 드림즈(23)'!B32+'23년 상반기 코모도(23)'!B32+'23년 디비전 리그(23)'!B32+'22년 샘프리그(22)'!B34</f>
        <v>12</v>
      </c>
      <c r="C33" s="6">
        <f>+'22년 드림즈(23)'!C32+'23년 상반기 코모도(23)'!C32+'23년 디비전 리그(23)'!C32+'22년 샘프리그(22)'!C34</f>
        <v>0</v>
      </c>
      <c r="D33" s="6">
        <f>+'22년 드림즈(23)'!D32+'23년 상반기 코모도(23)'!D32+'23년 디비전 리그(23)'!D32+'22년 샘프리그(22)'!D34</f>
        <v>3</v>
      </c>
      <c r="E33" s="6">
        <f>+'22년 드림즈(23)'!E32+'23년 상반기 코모도(23)'!E32+'23년 디비전 리그(23)'!E32+'22년 샘프리그(22)'!E34</f>
        <v>0</v>
      </c>
      <c r="F33" s="6">
        <f>+'22년 드림즈(23)'!F32+'23년 상반기 코모도(23)'!F32+'23년 디비전 리그(23)'!F32+'22년 샘프리그(22)'!F34</f>
        <v>143</v>
      </c>
      <c r="G33" s="6">
        <f>+'22년 드림즈(23)'!G32+'23년 상반기 코모도(23)'!G32+'23년 디비전 리그(23)'!G32+'22년 샘프리그(22)'!G34</f>
        <v>101</v>
      </c>
      <c r="H33" s="31">
        <v>19.0</v>
      </c>
      <c r="I33" s="6">
        <f>+'22년 드림즈(23)'!I32+'23년 상반기 코모도(23)'!I32+'23년 디비전 리그(23)'!I32+'22년 샘프리그(22)'!I34</f>
        <v>41</v>
      </c>
      <c r="J33" s="6">
        <f>+'22년 드림즈(23)'!J32+'23년 상반기 코모도(23)'!J32+'23년 디비전 리그(23)'!J32+'22년 샘프리그(22)'!J34</f>
        <v>2</v>
      </c>
      <c r="K33" s="6">
        <f>+'22년 드림즈(23)'!K32+'23년 상반기 코모도(23)'!K32+'23년 디비전 리그(23)'!K32+'22년 샘프리그(22)'!K34</f>
        <v>38</v>
      </c>
      <c r="L33" s="6">
        <f>+'22년 드림즈(23)'!L32+'23년 상반기 코모도(23)'!L32+'23년 디비전 리그(23)'!L32+'22년 샘프리그(22)'!L34</f>
        <v>3</v>
      </c>
      <c r="M33" s="6">
        <f>+'22년 드림즈(23)'!M32+'23년 상반기 코모도(23)'!M32+'23년 디비전 리그(23)'!M32+'22년 샘프리그(22)'!M34</f>
        <v>21</v>
      </c>
      <c r="N33" s="6">
        <f>+'22년 드림즈(23)'!N32+'23년 상반기 코모도(23)'!N32+'23년 디비전 리그(23)'!N32+'22년 샘프리그(22)'!N34</f>
        <v>58</v>
      </c>
      <c r="O33" s="6">
        <f>+'22년 드림즈(23)'!O32+'23년 상반기 코모도(23)'!O32+'23년 디비전 리그(23)'!O32+'22년 샘프리그(22)'!O34</f>
        <v>41</v>
      </c>
      <c r="P33" s="32">
        <f t="shared" si="11"/>
        <v>19.42105263</v>
      </c>
      <c r="Q33" s="33">
        <f t="shared" si="12"/>
        <v>2.157894737</v>
      </c>
      <c r="R33" s="34">
        <f t="shared" si="13"/>
        <v>2.157894737</v>
      </c>
      <c r="S33" s="34">
        <f t="shared" si="10"/>
        <v>1.583333333</v>
      </c>
      <c r="T33" s="33">
        <f t="shared" si="14"/>
        <v>1.105263158</v>
      </c>
      <c r="U33" s="35">
        <f t="shared" si="15"/>
        <v>0.7068965517</v>
      </c>
      <c r="V33" s="33">
        <f t="shared" si="16"/>
        <v>4.315789474</v>
      </c>
    </row>
    <row r="34" ht="16.5" customHeight="1">
      <c r="A34" s="30" t="s">
        <v>37</v>
      </c>
      <c r="B34" s="6">
        <f>+'23년 디비전 리그(23)'!B33</f>
        <v>1</v>
      </c>
      <c r="C34" s="6">
        <f>+'23년 디비전 리그(23)'!C33</f>
        <v>0</v>
      </c>
      <c r="D34" s="6">
        <f>+'23년 디비전 리그(23)'!D33</f>
        <v>0</v>
      </c>
      <c r="E34" s="6">
        <f>+'23년 디비전 리그(23)'!E33</f>
        <v>0</v>
      </c>
      <c r="F34" s="6">
        <f>+'23년 디비전 리그(23)'!F33</f>
        <v>3</v>
      </c>
      <c r="G34" s="6">
        <f>+'23년 디비전 리그(23)'!G33</f>
        <v>2</v>
      </c>
      <c r="H34" s="31">
        <v>1.0</v>
      </c>
      <c r="I34" s="6">
        <f>+'23년 디비전 리그(23)'!I33</f>
        <v>1</v>
      </c>
      <c r="J34" s="6">
        <f>+'23년 디비전 리그(23)'!J33</f>
        <v>0</v>
      </c>
      <c r="K34" s="6">
        <f>+'23년 디비전 리그(23)'!K33</f>
        <v>1</v>
      </c>
      <c r="L34" s="6">
        <f>+'23년 디비전 리그(23)'!L33</f>
        <v>0</v>
      </c>
      <c r="M34" s="6">
        <f>+'23년 디비전 리그(23)'!M33</f>
        <v>1</v>
      </c>
      <c r="N34" s="6">
        <f>+'23년 디비전 리그(23)'!N33</f>
        <v>0</v>
      </c>
      <c r="O34" s="6">
        <f>+'23년 디비전 리그(23)'!O33</f>
        <v>0</v>
      </c>
      <c r="P34" s="32">
        <v>0.0</v>
      </c>
      <c r="Q34" s="33">
        <f t="shared" si="12"/>
        <v>1</v>
      </c>
      <c r="R34" s="34">
        <f t="shared" si="13"/>
        <v>1</v>
      </c>
      <c r="S34" s="34">
        <f t="shared" si="10"/>
        <v>1</v>
      </c>
      <c r="T34" s="36">
        <f t="shared" si="14"/>
        <v>1</v>
      </c>
      <c r="U34" s="36" t="s">
        <v>66</v>
      </c>
      <c r="V34" s="36">
        <f t="shared" si="16"/>
        <v>2</v>
      </c>
    </row>
    <row r="35" ht="16.5" customHeight="1">
      <c r="A35" s="30" t="s">
        <v>42</v>
      </c>
      <c r="B35" s="6">
        <f>+'22년 드림즈(23)'!B33+'23년 상반기 코모도(23)'!B33+'23년 디비전 리그(23)'!B34+'22년 샘프리그(22)'!B33</f>
        <v>6</v>
      </c>
      <c r="C35" s="6">
        <f>+'22년 드림즈(23)'!C33+'23년 상반기 코모도(23)'!C33+'23년 디비전 리그(23)'!C34+'22년 샘프리그(22)'!C33</f>
        <v>2</v>
      </c>
      <c r="D35" s="6">
        <f>+'22년 드림즈(23)'!D33+'23년 상반기 코모도(23)'!D33+'23년 디비전 리그(23)'!D34+'22년 샘프리그(22)'!D33</f>
        <v>2</v>
      </c>
      <c r="E35" s="6">
        <f>+'22년 드림즈(23)'!E33+'23년 상반기 코모도(23)'!E33+'23년 디비전 리그(23)'!E34+'22년 샘프리그(22)'!E33</f>
        <v>0</v>
      </c>
      <c r="F35" s="6">
        <f>+'22년 드림즈(23)'!F33+'23년 상반기 코모도(23)'!F33+'23년 디비전 리그(23)'!F34+'22년 샘프리그(22)'!F33</f>
        <v>97</v>
      </c>
      <c r="G35" s="6">
        <f>+'22년 드림즈(23)'!G33+'23년 상반기 코모도(23)'!G33+'23년 디비전 리그(23)'!G34+'22년 샘프리그(22)'!G33</f>
        <v>53</v>
      </c>
      <c r="H35" s="31">
        <f>+'22년 드림즈(23)'!H33+'23년 상반기 코모도(23)'!H33+'23년 디비전 리그(23)'!H34+'22년 샘프리그(22)'!H33</f>
        <v>12.99996667</v>
      </c>
      <c r="I35" s="6">
        <f>+'22년 드림즈(23)'!I33+'23년 상반기 코모도(23)'!I33+'23년 디비전 리그(23)'!I34+'22년 샘프리그(22)'!I33</f>
        <v>16</v>
      </c>
      <c r="J35" s="6">
        <f>+'22년 드림즈(23)'!J33+'23년 상반기 코모도(23)'!J33+'23년 디비전 리그(23)'!J34+'22년 샘프리그(22)'!J33</f>
        <v>1</v>
      </c>
      <c r="K35" s="6">
        <f>+'22년 드림즈(23)'!K33+'23년 상반기 코모도(23)'!K33+'23년 디비전 리그(23)'!K34+'22년 샘프리그(22)'!K33</f>
        <v>43</v>
      </c>
      <c r="L35" s="6">
        <f>+'22년 드림즈(23)'!L33+'23년 상반기 코모도(23)'!L33+'23년 디비전 리그(23)'!L34+'22년 샘프리그(22)'!L33</f>
        <v>0</v>
      </c>
      <c r="M35" s="6">
        <f>+'22년 드림즈(23)'!M33+'23년 상반기 코모도(23)'!M33+'23년 디비전 리그(23)'!M34+'22년 샘프리그(22)'!M33</f>
        <v>13</v>
      </c>
      <c r="N35" s="6">
        <f>+'22년 드림즈(23)'!N33+'23년 상반기 코모도(23)'!N33+'23년 디비전 리그(23)'!N34+'22년 샘프리그(22)'!N33</f>
        <v>35</v>
      </c>
      <c r="O35" s="6">
        <f>+'22년 드림즈(23)'!O33+'23년 상반기 코모도(23)'!O33+'23년 디비전 리그(23)'!O34+'22년 샘프리그(22)'!O33</f>
        <v>21</v>
      </c>
      <c r="P35" s="32">
        <f t="shared" ref="P35:P37" si="17">+O35*9/H35</f>
        <v>14.53849882</v>
      </c>
      <c r="Q35" s="33">
        <f t="shared" si="12"/>
        <v>3.307700789</v>
      </c>
      <c r="R35" s="34">
        <f t="shared" si="13"/>
        <v>1.230772387</v>
      </c>
      <c r="S35" s="34">
        <f t="shared" si="10"/>
        <v>2.166661111</v>
      </c>
      <c r="T35" s="33">
        <f t="shared" si="14"/>
        <v>1.000002564</v>
      </c>
      <c r="U35" s="35">
        <f t="shared" ref="U35:U37" si="18">O35/N35</f>
        <v>0.6</v>
      </c>
      <c r="V35" s="33">
        <f t="shared" si="16"/>
        <v>4.538473176</v>
      </c>
    </row>
    <row r="36" ht="16.5" customHeight="1">
      <c r="A36" s="30" t="s">
        <v>43</v>
      </c>
      <c r="B36" s="6">
        <f>+'22년 드림즈(23)'!B34+'23년 상반기 코모도(23)'!B34+'23년 디비전 리그(23)'!B35+'22년 샘프리그(22)'!B32</f>
        <v>24</v>
      </c>
      <c r="C36" s="6">
        <f>+'22년 드림즈(23)'!C34+'23년 상반기 코모도(23)'!C34+'23년 디비전 리그(23)'!C35+'22년 샘프리그(22)'!C32</f>
        <v>5</v>
      </c>
      <c r="D36" s="6">
        <f>+'22년 드림즈(23)'!D34+'23년 상반기 코모도(23)'!D34+'23년 디비전 리그(23)'!D35+'22년 샘프리그(22)'!D32</f>
        <v>8</v>
      </c>
      <c r="E36" s="6">
        <f>+'22년 드림즈(23)'!E34+'23년 상반기 코모도(23)'!E34+'23년 디비전 리그(23)'!E35+'22년 샘프리그(22)'!E32</f>
        <v>3</v>
      </c>
      <c r="F36" s="6">
        <f>+'22년 드림즈(23)'!F34+'23년 상반기 코모도(23)'!F34+'23년 디비전 리그(23)'!F35+'22년 샘프리그(22)'!F32</f>
        <v>390</v>
      </c>
      <c r="G36" s="6">
        <f>+'22년 드림즈(23)'!G34+'23년 상반기 코모도(23)'!G34+'23년 디비전 리그(23)'!G35+'22년 샘프리그(22)'!G32</f>
        <v>284</v>
      </c>
      <c r="H36" s="31">
        <f>+'22년 드림즈(23)'!H34+'23년 상반기 코모도(23)'!H34+'23년 디비전 리그(23)'!H35+'22년 샘프리그(22)'!H32</f>
        <v>54.99996666</v>
      </c>
      <c r="I36" s="6">
        <f>+'22년 드림즈(23)'!I34+'23년 상반기 코모도(23)'!I34+'23년 디비전 리그(23)'!I35+'22년 샘프리그(22)'!I32</f>
        <v>102</v>
      </c>
      <c r="J36" s="6">
        <f>+'22년 드림즈(23)'!J34+'23년 상반기 코모도(23)'!J34+'23년 디비전 리그(23)'!J35+'22년 샘프리그(22)'!J32</f>
        <v>1</v>
      </c>
      <c r="K36" s="6">
        <f>+'22년 드림즈(23)'!K34+'23년 상반기 코모도(23)'!K34+'23년 디비전 리그(23)'!K35+'22년 샘프리그(22)'!K32</f>
        <v>90</v>
      </c>
      <c r="L36" s="6">
        <f>+'22년 드림즈(23)'!L34+'23년 상반기 코모도(23)'!L34+'23년 디비전 리그(23)'!L35+'22년 샘프리그(22)'!L32</f>
        <v>15</v>
      </c>
      <c r="M36" s="6">
        <f>+'22년 드림즈(23)'!M34+'23년 상반기 코모도(23)'!M34+'23년 디비전 리그(23)'!M35+'22년 샘프리그(22)'!M32</f>
        <v>86</v>
      </c>
      <c r="N36" s="6">
        <f>+'22년 드림즈(23)'!N34+'23년 상반기 코모도(23)'!N34+'23년 디비전 리그(23)'!N35+'22년 샘프리그(22)'!N32</f>
        <v>141</v>
      </c>
      <c r="O36" s="6">
        <f>+'22년 드림즈(23)'!O34+'23년 상반기 코모도(23)'!O34+'23년 디비전 리그(23)'!O35+'22년 샘프리그(22)'!O32</f>
        <v>95</v>
      </c>
      <c r="P36" s="32">
        <f t="shared" si="17"/>
        <v>15.54546397</v>
      </c>
      <c r="Q36" s="33">
        <f t="shared" si="12"/>
        <v>1.909092066</v>
      </c>
      <c r="R36" s="34">
        <f t="shared" si="13"/>
        <v>1.854546579</v>
      </c>
      <c r="S36" s="34">
        <f t="shared" si="10"/>
        <v>2.291665278</v>
      </c>
      <c r="T36" s="33">
        <f t="shared" si="14"/>
        <v>1.563637311</v>
      </c>
      <c r="U36" s="35">
        <f t="shared" si="18"/>
        <v>0.6737588652</v>
      </c>
      <c r="V36" s="33">
        <f t="shared" si="16"/>
        <v>3.763638645</v>
      </c>
    </row>
    <row r="37" ht="16.5" customHeight="1">
      <c r="A37" s="23" t="s">
        <v>45</v>
      </c>
      <c r="B37" s="23">
        <f t="shared" ref="B37:O37" si="19">SUM(B29:B36)</f>
        <v>86</v>
      </c>
      <c r="C37" s="23">
        <f t="shared" si="19"/>
        <v>12</v>
      </c>
      <c r="D37" s="23">
        <f t="shared" si="19"/>
        <v>20</v>
      </c>
      <c r="E37" s="23">
        <f t="shared" si="19"/>
        <v>4</v>
      </c>
      <c r="F37" s="23">
        <f t="shared" si="19"/>
        <v>973</v>
      </c>
      <c r="G37" s="23">
        <f t="shared" si="19"/>
        <v>692</v>
      </c>
      <c r="H37" s="37">
        <f t="shared" si="19"/>
        <v>135.0329333</v>
      </c>
      <c r="I37" s="23">
        <f t="shared" si="19"/>
        <v>247</v>
      </c>
      <c r="J37" s="23">
        <f t="shared" si="19"/>
        <v>7</v>
      </c>
      <c r="K37" s="23">
        <f t="shared" si="19"/>
        <v>247</v>
      </c>
      <c r="L37" s="23">
        <f t="shared" si="19"/>
        <v>31</v>
      </c>
      <c r="M37" s="23">
        <f t="shared" si="19"/>
        <v>175</v>
      </c>
      <c r="N37" s="23">
        <f t="shared" si="19"/>
        <v>353</v>
      </c>
      <c r="O37" s="23">
        <f t="shared" si="19"/>
        <v>227</v>
      </c>
      <c r="P37" s="38">
        <f t="shared" si="17"/>
        <v>15.12964245</v>
      </c>
      <c r="Q37" s="39">
        <f t="shared" si="12"/>
        <v>2.058757024</v>
      </c>
      <c r="R37" s="40">
        <f t="shared" si="13"/>
        <v>1.829183399</v>
      </c>
      <c r="S37" s="40">
        <f t="shared" si="10"/>
        <v>1.570150388</v>
      </c>
      <c r="T37" s="39">
        <f t="shared" si="14"/>
        <v>1.295980141</v>
      </c>
      <c r="U37" s="41">
        <f t="shared" si="18"/>
        <v>0.6430594901</v>
      </c>
      <c r="V37" s="39">
        <f t="shared" si="16"/>
        <v>3.887940424</v>
      </c>
    </row>
    <row r="38" ht="16.5" customHeight="1">
      <c r="T38" s="2"/>
    </row>
    <row r="39" ht="16.5" customHeight="1">
      <c r="T39" s="2"/>
    </row>
    <row r="40" ht="16.5" customHeight="1">
      <c r="T40" s="2"/>
    </row>
    <row r="41" ht="16.5" customHeight="1">
      <c r="T41" s="2"/>
    </row>
    <row r="42" ht="16.5" customHeight="1">
      <c r="T42" s="2"/>
    </row>
    <row r="43" ht="16.5" customHeight="1">
      <c r="T43" s="2"/>
    </row>
    <row r="44" ht="16.5" customHeight="1">
      <c r="T44" s="2"/>
    </row>
    <row r="45" ht="16.5" customHeight="1">
      <c r="T45" s="2"/>
    </row>
    <row r="46" ht="16.5" customHeight="1">
      <c r="T46" s="2"/>
    </row>
    <row r="47" ht="16.5" customHeight="1">
      <c r="T47" s="2"/>
    </row>
    <row r="48" ht="16.5" customHeight="1">
      <c r="T48" s="2"/>
    </row>
    <row r="49" ht="16.5" customHeight="1">
      <c r="T49" s="2"/>
    </row>
    <row r="50" ht="16.5" customHeight="1">
      <c r="T50" s="2"/>
    </row>
    <row r="51" ht="16.5" customHeight="1">
      <c r="T51" s="2"/>
    </row>
    <row r="52" ht="16.5" customHeight="1">
      <c r="T52" s="2"/>
    </row>
    <row r="53" ht="16.5" customHeight="1">
      <c r="T53" s="2"/>
    </row>
    <row r="54" ht="16.5" customHeight="1">
      <c r="T54" s="2"/>
    </row>
    <row r="55" ht="16.5" customHeight="1">
      <c r="T55" s="2"/>
    </row>
    <row r="56" ht="16.5" customHeight="1">
      <c r="T56" s="2"/>
    </row>
    <row r="57" ht="16.5" customHeight="1">
      <c r="T57" s="2"/>
    </row>
    <row r="58" ht="16.5" customHeight="1">
      <c r="T58" s="2"/>
    </row>
    <row r="59" ht="16.5" customHeight="1">
      <c r="T59" s="2"/>
    </row>
    <row r="60" ht="16.5" customHeight="1">
      <c r="T60" s="2"/>
    </row>
    <row r="61" ht="16.5" customHeight="1">
      <c r="T61" s="2"/>
    </row>
    <row r="62" ht="16.5" customHeight="1">
      <c r="T62" s="2"/>
    </row>
    <row r="63" ht="16.5" customHeight="1">
      <c r="T63" s="2"/>
    </row>
    <row r="64" ht="16.5" customHeight="1">
      <c r="T64" s="2"/>
    </row>
    <row r="65" ht="16.5" customHeight="1">
      <c r="T65" s="2"/>
    </row>
    <row r="66" ht="16.5" customHeight="1">
      <c r="T66" s="2"/>
    </row>
    <row r="67" ht="16.5" customHeight="1">
      <c r="T67" s="2"/>
    </row>
    <row r="68" ht="16.5" customHeight="1">
      <c r="T68" s="2"/>
    </row>
    <row r="69" ht="16.5" customHeight="1">
      <c r="T69" s="2"/>
    </row>
    <row r="70" ht="16.5" customHeight="1">
      <c r="T70" s="2"/>
    </row>
    <row r="71" ht="16.5" customHeight="1">
      <c r="T71" s="2"/>
    </row>
    <row r="72" ht="16.5" customHeight="1">
      <c r="T72" s="2"/>
    </row>
    <row r="73" ht="16.5" customHeight="1">
      <c r="T73" s="2"/>
    </row>
    <row r="74" ht="16.5" customHeight="1">
      <c r="T74" s="2"/>
    </row>
    <row r="75" ht="16.5" customHeight="1">
      <c r="T75" s="2"/>
    </row>
    <row r="76" ht="16.5" customHeight="1">
      <c r="T76" s="2"/>
    </row>
    <row r="77" ht="16.5" customHeight="1">
      <c r="T77" s="2"/>
    </row>
    <row r="78" ht="16.5" customHeight="1">
      <c r="T78" s="2"/>
    </row>
    <row r="79" ht="16.5" customHeight="1">
      <c r="T79" s="2"/>
    </row>
    <row r="80" ht="16.5" customHeight="1">
      <c r="T80" s="2"/>
    </row>
    <row r="81" ht="16.5" customHeight="1">
      <c r="T81" s="2"/>
    </row>
    <row r="82" ht="16.5" customHeight="1">
      <c r="T82" s="2"/>
    </row>
    <row r="83" ht="16.5" customHeight="1">
      <c r="T83" s="2"/>
    </row>
    <row r="84" ht="16.5" customHeight="1">
      <c r="T84" s="2"/>
    </row>
    <row r="85" ht="16.5" customHeight="1">
      <c r="T85" s="2"/>
    </row>
    <row r="86" ht="16.5" customHeight="1">
      <c r="T86" s="2"/>
    </row>
    <row r="87" ht="16.5" customHeight="1">
      <c r="T87" s="2"/>
    </row>
    <row r="88" ht="16.5" customHeight="1">
      <c r="T88" s="2"/>
    </row>
    <row r="89" ht="16.5" customHeight="1">
      <c r="T89" s="2"/>
    </row>
    <row r="90" ht="16.5" customHeight="1">
      <c r="T90" s="2"/>
    </row>
    <row r="91" ht="16.5" customHeight="1">
      <c r="T91" s="2"/>
    </row>
    <row r="92" ht="16.5" customHeight="1">
      <c r="T92" s="2"/>
    </row>
    <row r="93" ht="16.5" customHeight="1">
      <c r="T93" s="2"/>
    </row>
    <row r="94" ht="16.5" customHeight="1">
      <c r="T94" s="2"/>
    </row>
    <row r="95" ht="16.5" customHeight="1">
      <c r="T95" s="2"/>
    </row>
    <row r="96" ht="16.5" customHeight="1">
      <c r="T96" s="2"/>
    </row>
    <row r="97" ht="16.5" customHeight="1">
      <c r="T97" s="2"/>
    </row>
    <row r="98" ht="16.5" customHeight="1">
      <c r="T98" s="2"/>
    </row>
    <row r="99" ht="16.5" customHeight="1">
      <c r="T99" s="2"/>
    </row>
    <row r="100" ht="16.5" customHeight="1">
      <c r="T100" s="2"/>
    </row>
    <row r="101" ht="16.5" customHeight="1">
      <c r="T101" s="2"/>
    </row>
    <row r="102" ht="16.5" customHeight="1">
      <c r="T102" s="2"/>
    </row>
    <row r="103" ht="16.5" customHeight="1">
      <c r="T103" s="2"/>
    </row>
    <row r="104" ht="16.5" customHeight="1">
      <c r="T104" s="2"/>
    </row>
    <row r="105" ht="16.5" customHeight="1">
      <c r="T105" s="2"/>
    </row>
    <row r="106" ht="16.5" customHeight="1">
      <c r="T106" s="2"/>
    </row>
    <row r="107" ht="16.5" customHeight="1">
      <c r="T107" s="2"/>
    </row>
    <row r="108" ht="16.5" customHeight="1">
      <c r="T108" s="2"/>
    </row>
    <row r="109" ht="16.5" customHeight="1">
      <c r="T109" s="2"/>
    </row>
    <row r="110" ht="16.5" customHeight="1">
      <c r="T110" s="2"/>
    </row>
    <row r="111" ht="16.5" customHeight="1">
      <c r="T111" s="2"/>
    </row>
    <row r="112" ht="16.5" customHeight="1">
      <c r="T112" s="2"/>
    </row>
    <row r="113" ht="16.5" customHeight="1">
      <c r="T113" s="2"/>
    </row>
    <row r="114" ht="16.5" customHeight="1">
      <c r="T114" s="2"/>
    </row>
    <row r="115" ht="16.5" customHeight="1">
      <c r="T115" s="2"/>
    </row>
    <row r="116" ht="16.5" customHeight="1">
      <c r="T116" s="2"/>
    </row>
    <row r="117" ht="16.5" customHeight="1">
      <c r="T117" s="2"/>
    </row>
    <row r="118" ht="16.5" customHeight="1">
      <c r="T118" s="2"/>
    </row>
    <row r="119" ht="16.5" customHeight="1">
      <c r="T119" s="2"/>
    </row>
    <row r="120" ht="16.5" customHeight="1">
      <c r="T120" s="2"/>
    </row>
    <row r="121" ht="16.5" customHeight="1">
      <c r="T121" s="2"/>
    </row>
    <row r="122" ht="16.5" customHeight="1">
      <c r="T122" s="2"/>
    </row>
    <row r="123" ht="16.5" customHeight="1">
      <c r="T123" s="2"/>
    </row>
    <row r="124" ht="16.5" customHeight="1">
      <c r="T124" s="2"/>
    </row>
    <row r="125" ht="16.5" customHeight="1">
      <c r="T125" s="2"/>
    </row>
    <row r="126" ht="16.5" customHeight="1">
      <c r="T126" s="2"/>
    </row>
    <row r="127" ht="16.5" customHeight="1">
      <c r="T127" s="2"/>
    </row>
    <row r="128" ht="16.5" customHeight="1">
      <c r="T128" s="2"/>
    </row>
    <row r="129" ht="16.5" customHeight="1">
      <c r="T129" s="2"/>
    </row>
    <row r="130" ht="16.5" customHeight="1">
      <c r="T130" s="2"/>
    </row>
    <row r="131" ht="16.5" customHeight="1">
      <c r="T131" s="2"/>
    </row>
    <row r="132" ht="16.5" customHeight="1">
      <c r="T132" s="2"/>
    </row>
    <row r="133" ht="16.5" customHeight="1">
      <c r="T133" s="2"/>
    </row>
    <row r="134" ht="16.5" customHeight="1">
      <c r="T134" s="2"/>
    </row>
    <row r="135" ht="16.5" customHeight="1">
      <c r="T135" s="2"/>
    </row>
    <row r="136" ht="16.5" customHeight="1">
      <c r="T136" s="2"/>
    </row>
    <row r="137" ht="16.5" customHeight="1">
      <c r="T137" s="2"/>
    </row>
    <row r="138" ht="16.5" customHeight="1">
      <c r="T138" s="2"/>
    </row>
    <row r="139" ht="16.5" customHeight="1">
      <c r="T139" s="2"/>
    </row>
    <row r="140" ht="16.5" customHeight="1">
      <c r="T140" s="2"/>
    </row>
    <row r="141" ht="16.5" customHeight="1">
      <c r="T141" s="2"/>
    </row>
    <row r="142" ht="16.5" customHeight="1">
      <c r="T142" s="2"/>
    </row>
    <row r="143" ht="16.5" customHeight="1">
      <c r="T143" s="2"/>
    </row>
    <row r="144" ht="16.5" customHeight="1">
      <c r="T144" s="2"/>
    </row>
    <row r="145" ht="16.5" customHeight="1">
      <c r="T145" s="2"/>
    </row>
    <row r="146" ht="16.5" customHeight="1">
      <c r="T146" s="2"/>
    </row>
    <row r="147" ht="16.5" customHeight="1">
      <c r="T147" s="2"/>
    </row>
    <row r="148" ht="16.5" customHeight="1">
      <c r="T148" s="2"/>
    </row>
    <row r="149" ht="16.5" customHeight="1">
      <c r="T149" s="2"/>
    </row>
    <row r="150" ht="16.5" customHeight="1">
      <c r="T150" s="2"/>
    </row>
    <row r="151" ht="16.5" customHeight="1">
      <c r="T151" s="2"/>
    </row>
    <row r="152" ht="16.5" customHeight="1">
      <c r="T152" s="2"/>
    </row>
    <row r="153" ht="16.5" customHeight="1">
      <c r="T153" s="2"/>
    </row>
    <row r="154" ht="16.5" customHeight="1">
      <c r="T154" s="2"/>
    </row>
    <row r="155" ht="16.5" customHeight="1">
      <c r="T155" s="2"/>
    </row>
    <row r="156" ht="16.5" customHeight="1">
      <c r="T156" s="2"/>
    </row>
    <row r="157" ht="16.5" customHeight="1">
      <c r="T157" s="2"/>
    </row>
    <row r="158" ht="16.5" customHeight="1">
      <c r="T158" s="2"/>
    </row>
    <row r="159" ht="16.5" customHeight="1">
      <c r="T159" s="2"/>
    </row>
    <row r="160" ht="16.5" customHeight="1">
      <c r="T160" s="2"/>
    </row>
    <row r="161" ht="16.5" customHeight="1">
      <c r="T161" s="2"/>
    </row>
    <row r="162" ht="16.5" customHeight="1">
      <c r="T162" s="2"/>
    </row>
    <row r="163" ht="16.5" customHeight="1">
      <c r="T163" s="2"/>
    </row>
    <row r="164" ht="16.5" customHeight="1">
      <c r="T164" s="2"/>
    </row>
    <row r="165" ht="16.5" customHeight="1">
      <c r="T165" s="2"/>
    </row>
    <row r="166" ht="16.5" customHeight="1">
      <c r="T166" s="2"/>
    </row>
    <row r="167" ht="16.5" customHeight="1">
      <c r="T167" s="2"/>
    </row>
    <row r="168" ht="16.5" customHeight="1">
      <c r="T168" s="2"/>
    </row>
    <row r="169" ht="16.5" customHeight="1">
      <c r="T169" s="2"/>
    </row>
    <row r="170" ht="16.5" customHeight="1">
      <c r="T170" s="2"/>
    </row>
    <row r="171" ht="16.5" customHeight="1">
      <c r="T171" s="2"/>
    </row>
    <row r="172" ht="16.5" customHeight="1">
      <c r="T172" s="2"/>
    </row>
    <row r="173" ht="16.5" customHeight="1">
      <c r="T173" s="2"/>
    </row>
    <row r="174" ht="16.5" customHeight="1">
      <c r="T174" s="2"/>
    </row>
    <row r="175" ht="16.5" customHeight="1">
      <c r="T175" s="2"/>
    </row>
    <row r="176" ht="16.5" customHeight="1">
      <c r="T176" s="2"/>
    </row>
    <row r="177" ht="16.5" customHeight="1">
      <c r="T177" s="2"/>
    </row>
    <row r="178" ht="16.5" customHeight="1">
      <c r="T178" s="2"/>
    </row>
    <row r="179" ht="16.5" customHeight="1">
      <c r="T179" s="2"/>
    </row>
    <row r="180" ht="16.5" customHeight="1">
      <c r="T180" s="2"/>
    </row>
    <row r="181" ht="16.5" customHeight="1">
      <c r="T181" s="2"/>
    </row>
    <row r="182" ht="16.5" customHeight="1">
      <c r="T182" s="2"/>
    </row>
    <row r="183" ht="16.5" customHeight="1">
      <c r="T183" s="2"/>
    </row>
    <row r="184" ht="16.5" customHeight="1">
      <c r="T184" s="2"/>
    </row>
    <row r="185" ht="16.5" customHeight="1">
      <c r="T185" s="2"/>
    </row>
    <row r="186" ht="16.5" customHeight="1">
      <c r="T186" s="2"/>
    </row>
    <row r="187" ht="16.5" customHeight="1">
      <c r="T187" s="2"/>
    </row>
    <row r="188" ht="16.5" customHeight="1">
      <c r="T188" s="2"/>
    </row>
    <row r="189" ht="16.5" customHeight="1">
      <c r="T189" s="2"/>
    </row>
    <row r="190" ht="16.5" customHeight="1">
      <c r="T190" s="2"/>
    </row>
    <row r="191" ht="16.5" customHeight="1">
      <c r="T191" s="2"/>
    </row>
    <row r="192" ht="16.5" customHeight="1">
      <c r="T192" s="2"/>
    </row>
    <row r="193" ht="16.5" customHeight="1">
      <c r="T193" s="2"/>
    </row>
    <row r="194" ht="16.5" customHeight="1">
      <c r="T194" s="2"/>
    </row>
    <row r="195" ht="16.5" customHeight="1">
      <c r="T195" s="2"/>
    </row>
    <row r="196" ht="16.5" customHeight="1">
      <c r="T196" s="2"/>
    </row>
    <row r="197" ht="16.5" customHeight="1">
      <c r="T197" s="2"/>
    </row>
    <row r="198" ht="16.5" customHeight="1">
      <c r="T198" s="2"/>
    </row>
    <row r="199" ht="16.5" customHeight="1">
      <c r="T199" s="2"/>
    </row>
    <row r="200" ht="16.5" customHeight="1">
      <c r="T200" s="2"/>
    </row>
    <row r="201" ht="16.5" customHeight="1">
      <c r="T201" s="2"/>
    </row>
    <row r="202" ht="16.5" customHeight="1">
      <c r="T202" s="2"/>
    </row>
    <row r="203" ht="16.5" customHeight="1">
      <c r="T203" s="2"/>
    </row>
    <row r="204" ht="16.5" customHeight="1">
      <c r="T204" s="2"/>
    </row>
    <row r="205" ht="16.5" customHeight="1">
      <c r="T205" s="2"/>
    </row>
    <row r="206" ht="16.5" customHeight="1">
      <c r="T206" s="2"/>
    </row>
    <row r="207" ht="16.5" customHeight="1">
      <c r="T207" s="2"/>
    </row>
    <row r="208" ht="16.5" customHeight="1">
      <c r="T208" s="2"/>
    </row>
    <row r="209" ht="16.5" customHeight="1">
      <c r="T209" s="2"/>
    </row>
    <row r="210" ht="16.5" customHeight="1">
      <c r="T210" s="2"/>
    </row>
    <row r="211" ht="16.5" customHeight="1">
      <c r="T211" s="2"/>
    </row>
    <row r="212" ht="16.5" customHeight="1">
      <c r="T212" s="2"/>
    </row>
    <row r="213" ht="16.5" customHeight="1">
      <c r="T213" s="2"/>
    </row>
    <row r="214" ht="16.5" customHeight="1">
      <c r="T214" s="2"/>
    </row>
    <row r="215" ht="16.5" customHeight="1">
      <c r="T215" s="2"/>
    </row>
    <row r="216" ht="16.5" customHeight="1">
      <c r="T216" s="2"/>
    </row>
    <row r="217" ht="16.5" customHeight="1">
      <c r="T217" s="2"/>
    </row>
    <row r="218" ht="16.5" customHeight="1">
      <c r="T218" s="2"/>
    </row>
    <row r="219" ht="16.5" customHeight="1">
      <c r="T219" s="2"/>
    </row>
    <row r="220" ht="16.5" customHeight="1">
      <c r="T220" s="2"/>
    </row>
    <row r="221" ht="16.5" customHeight="1">
      <c r="T221" s="2"/>
    </row>
    <row r="222" ht="16.5" customHeight="1">
      <c r="T222" s="2"/>
    </row>
    <row r="223" ht="16.5" customHeight="1">
      <c r="T223" s="2"/>
    </row>
    <row r="224" ht="16.5" customHeight="1">
      <c r="T224" s="2"/>
    </row>
    <row r="225" ht="16.5" customHeight="1">
      <c r="T225" s="2"/>
    </row>
    <row r="226" ht="16.5" customHeight="1">
      <c r="T226" s="2"/>
    </row>
    <row r="227" ht="16.5" customHeight="1">
      <c r="T227" s="2"/>
    </row>
    <row r="228" ht="16.5" customHeight="1">
      <c r="T228" s="2"/>
    </row>
    <row r="229" ht="16.5" customHeight="1">
      <c r="T229" s="2"/>
    </row>
    <row r="230" ht="16.5" customHeight="1">
      <c r="T230" s="2"/>
    </row>
    <row r="231" ht="16.5" customHeight="1">
      <c r="T231" s="2"/>
    </row>
    <row r="232" ht="16.5" customHeight="1">
      <c r="T232" s="2"/>
    </row>
    <row r="233" ht="16.5" customHeight="1">
      <c r="T233" s="2"/>
    </row>
    <row r="234" ht="16.5" customHeight="1">
      <c r="T234" s="2"/>
    </row>
    <row r="235" ht="16.5" customHeight="1">
      <c r="T235" s="2"/>
    </row>
    <row r="236" ht="16.5" customHeight="1">
      <c r="T236" s="2"/>
    </row>
    <row r="237" ht="16.5" customHeight="1">
      <c r="T237" s="2"/>
    </row>
    <row r="238" ht="16.5" customHeight="1">
      <c r="T238" s="2"/>
    </row>
    <row r="239" ht="16.5" customHeight="1">
      <c r="T239" s="2"/>
    </row>
    <row r="240" ht="16.5" customHeight="1">
      <c r="T240" s="2"/>
    </row>
    <row r="241" ht="16.5" customHeight="1">
      <c r="T241" s="2"/>
    </row>
    <row r="242" ht="16.5" customHeight="1">
      <c r="T242" s="2"/>
    </row>
    <row r="243" ht="16.5" customHeight="1">
      <c r="T243" s="2"/>
    </row>
    <row r="244" ht="16.5" customHeight="1">
      <c r="T244" s="2"/>
    </row>
    <row r="245" ht="16.5" customHeight="1">
      <c r="T245" s="2"/>
    </row>
    <row r="246" ht="16.5" customHeight="1">
      <c r="T246" s="2"/>
    </row>
    <row r="247" ht="16.5" customHeight="1">
      <c r="T247" s="2"/>
    </row>
    <row r="248" ht="16.5" customHeight="1">
      <c r="T248" s="2"/>
    </row>
    <row r="249" ht="16.5" customHeight="1">
      <c r="T249" s="2"/>
    </row>
    <row r="250" ht="16.5" customHeight="1">
      <c r="T250" s="2"/>
    </row>
    <row r="251" ht="16.5" customHeight="1">
      <c r="T251" s="2"/>
    </row>
    <row r="252" ht="16.5" customHeight="1">
      <c r="T252" s="2"/>
    </row>
    <row r="253" ht="16.5" customHeight="1">
      <c r="T253" s="2"/>
    </row>
    <row r="254" ht="16.5" customHeight="1">
      <c r="T254" s="2"/>
    </row>
    <row r="255" ht="16.5" customHeight="1">
      <c r="T255" s="2"/>
    </row>
    <row r="256" ht="16.5" customHeight="1">
      <c r="T256" s="2"/>
    </row>
    <row r="257" ht="16.5" customHeight="1">
      <c r="T257" s="2"/>
    </row>
    <row r="258" ht="16.5" customHeight="1">
      <c r="T258" s="2"/>
    </row>
    <row r="259" ht="16.5" customHeight="1">
      <c r="T259" s="2"/>
    </row>
    <row r="260" ht="16.5" customHeight="1">
      <c r="T260" s="2"/>
    </row>
    <row r="261" ht="16.5" customHeight="1">
      <c r="T261" s="2"/>
    </row>
    <row r="262" ht="16.5" customHeight="1">
      <c r="T262" s="2"/>
    </row>
    <row r="263" ht="16.5" customHeight="1">
      <c r="T263" s="2"/>
    </row>
    <row r="264" ht="16.5" customHeight="1">
      <c r="T264" s="2"/>
    </row>
    <row r="265" ht="16.5" customHeight="1">
      <c r="T265" s="2"/>
    </row>
    <row r="266" ht="16.5" customHeight="1">
      <c r="T266" s="2"/>
    </row>
    <row r="267" ht="16.5" customHeight="1">
      <c r="T267" s="2"/>
    </row>
    <row r="268" ht="16.5" customHeight="1">
      <c r="T268" s="2"/>
    </row>
    <row r="269" ht="16.5" customHeight="1">
      <c r="T269" s="2"/>
    </row>
    <row r="270" ht="16.5" customHeight="1">
      <c r="T270" s="2"/>
    </row>
    <row r="271" ht="16.5" customHeight="1">
      <c r="T271" s="2"/>
    </row>
    <row r="272" ht="16.5" customHeight="1">
      <c r="T272" s="2"/>
    </row>
    <row r="273" ht="16.5" customHeight="1">
      <c r="T273" s="2"/>
    </row>
    <row r="274" ht="16.5" customHeight="1">
      <c r="T274" s="2"/>
    </row>
    <row r="275" ht="16.5" customHeight="1">
      <c r="T275" s="2"/>
    </row>
    <row r="276" ht="16.5" customHeight="1">
      <c r="T276" s="2"/>
    </row>
    <row r="277" ht="16.5" customHeight="1">
      <c r="T277" s="2"/>
    </row>
    <row r="278" ht="16.5" customHeight="1">
      <c r="T278" s="2"/>
    </row>
    <row r="279" ht="16.5" customHeight="1">
      <c r="T279" s="2"/>
    </row>
    <row r="280" ht="16.5" customHeight="1">
      <c r="T280" s="2"/>
    </row>
    <row r="281" ht="16.5" customHeight="1">
      <c r="T281" s="2"/>
    </row>
    <row r="282" ht="16.5" customHeight="1">
      <c r="T282" s="2"/>
    </row>
    <row r="283" ht="16.5" customHeight="1">
      <c r="T283" s="2"/>
    </row>
    <row r="284" ht="16.5" customHeight="1">
      <c r="T284" s="2"/>
    </row>
    <row r="285" ht="16.5" customHeight="1">
      <c r="T285" s="2"/>
    </row>
    <row r="286" ht="16.5" customHeight="1">
      <c r="T286" s="2"/>
    </row>
    <row r="287" ht="16.5" customHeight="1">
      <c r="T287" s="2"/>
    </row>
    <row r="288" ht="16.5" customHeight="1">
      <c r="T288" s="2"/>
    </row>
    <row r="289" ht="16.5" customHeight="1">
      <c r="T289" s="2"/>
    </row>
    <row r="290" ht="16.5" customHeight="1">
      <c r="T290" s="2"/>
    </row>
    <row r="291" ht="16.5" customHeight="1">
      <c r="T291" s="2"/>
    </row>
    <row r="292" ht="16.5" customHeight="1">
      <c r="T292" s="2"/>
    </row>
    <row r="293" ht="16.5" customHeight="1">
      <c r="T293" s="2"/>
    </row>
    <row r="294" ht="16.5" customHeight="1">
      <c r="T294" s="2"/>
    </row>
    <row r="295" ht="16.5" customHeight="1">
      <c r="T295" s="2"/>
    </row>
    <row r="296" ht="16.5" customHeight="1">
      <c r="T296" s="2"/>
    </row>
    <row r="297" ht="16.5" customHeight="1">
      <c r="T297" s="2"/>
    </row>
    <row r="298" ht="16.5" customHeight="1">
      <c r="T298" s="2"/>
    </row>
    <row r="299" ht="16.5" customHeight="1">
      <c r="T299" s="2"/>
    </row>
    <row r="300" ht="16.5" customHeight="1">
      <c r="T300" s="2"/>
    </row>
    <row r="301" ht="16.5" customHeight="1">
      <c r="T301" s="2"/>
    </row>
    <row r="302" ht="16.5" customHeight="1">
      <c r="T302" s="2"/>
    </row>
    <row r="303" ht="16.5" customHeight="1">
      <c r="T303" s="2"/>
    </row>
    <row r="304" ht="16.5" customHeight="1">
      <c r="T304" s="2"/>
    </row>
    <row r="305" ht="16.5" customHeight="1">
      <c r="T305" s="2"/>
    </row>
    <row r="306" ht="16.5" customHeight="1">
      <c r="T306" s="2"/>
    </row>
    <row r="307" ht="16.5" customHeight="1">
      <c r="T307" s="2"/>
    </row>
    <row r="308" ht="16.5" customHeight="1">
      <c r="T308" s="2"/>
    </row>
    <row r="309" ht="16.5" customHeight="1">
      <c r="T309" s="2"/>
    </row>
    <row r="310" ht="16.5" customHeight="1">
      <c r="T310" s="2"/>
    </row>
    <row r="311" ht="16.5" customHeight="1">
      <c r="T311" s="2"/>
    </row>
    <row r="312" ht="16.5" customHeight="1">
      <c r="T312" s="2"/>
    </row>
    <row r="313" ht="16.5" customHeight="1">
      <c r="T313" s="2"/>
    </row>
    <row r="314" ht="16.5" customHeight="1">
      <c r="T314" s="2"/>
    </row>
    <row r="315" ht="16.5" customHeight="1">
      <c r="T315" s="2"/>
    </row>
    <row r="316" ht="16.5" customHeight="1">
      <c r="T316" s="2"/>
    </row>
    <row r="317" ht="16.5" customHeight="1">
      <c r="T317" s="2"/>
    </row>
    <row r="318" ht="16.5" customHeight="1">
      <c r="T318" s="2"/>
    </row>
    <row r="319" ht="16.5" customHeight="1">
      <c r="T319" s="2"/>
    </row>
    <row r="320" ht="16.5" customHeight="1">
      <c r="T320" s="2"/>
    </row>
    <row r="321" ht="16.5" customHeight="1">
      <c r="T321" s="2"/>
    </row>
    <row r="322" ht="16.5" customHeight="1">
      <c r="T322" s="2"/>
    </row>
    <row r="323" ht="16.5" customHeight="1">
      <c r="T323" s="2"/>
    </row>
    <row r="324" ht="16.5" customHeight="1">
      <c r="T324" s="2"/>
    </row>
    <row r="325" ht="16.5" customHeight="1">
      <c r="T325" s="2"/>
    </row>
    <row r="326" ht="16.5" customHeight="1">
      <c r="T326" s="2"/>
    </row>
    <row r="327" ht="16.5" customHeight="1">
      <c r="T327" s="2"/>
    </row>
    <row r="328" ht="16.5" customHeight="1">
      <c r="T328" s="2"/>
    </row>
    <row r="329" ht="16.5" customHeight="1">
      <c r="T329" s="2"/>
    </row>
    <row r="330" ht="16.5" customHeight="1">
      <c r="T330" s="2"/>
    </row>
    <row r="331" ht="16.5" customHeight="1">
      <c r="T331" s="2"/>
    </row>
    <row r="332" ht="16.5" customHeight="1">
      <c r="T332" s="2"/>
    </row>
    <row r="333" ht="16.5" customHeight="1">
      <c r="T333" s="2"/>
    </row>
    <row r="334" ht="16.5" customHeight="1">
      <c r="T334" s="2"/>
    </row>
    <row r="335" ht="16.5" customHeight="1">
      <c r="T335" s="2"/>
    </row>
    <row r="336" ht="16.5" customHeight="1">
      <c r="T336" s="2"/>
    </row>
    <row r="337" ht="16.5" customHeight="1">
      <c r="T337" s="2"/>
    </row>
    <row r="338" ht="16.5" customHeight="1">
      <c r="T338" s="2"/>
    </row>
    <row r="339" ht="16.5" customHeight="1">
      <c r="T339" s="2"/>
    </row>
    <row r="340" ht="16.5" customHeight="1">
      <c r="T340" s="2"/>
    </row>
    <row r="341" ht="16.5" customHeight="1">
      <c r="T341" s="2"/>
    </row>
    <row r="342" ht="16.5" customHeight="1">
      <c r="T342" s="2"/>
    </row>
    <row r="343" ht="16.5" customHeight="1">
      <c r="T343" s="2"/>
    </row>
    <row r="344" ht="16.5" customHeight="1">
      <c r="T344" s="2"/>
    </row>
    <row r="345" ht="16.5" customHeight="1">
      <c r="T345" s="2"/>
    </row>
    <row r="346" ht="16.5" customHeight="1">
      <c r="T346" s="2"/>
    </row>
    <row r="347" ht="16.5" customHeight="1">
      <c r="T347" s="2"/>
    </row>
    <row r="348" ht="16.5" customHeight="1">
      <c r="T348" s="2"/>
    </row>
    <row r="349" ht="16.5" customHeight="1">
      <c r="T349" s="2"/>
    </row>
    <row r="350" ht="16.5" customHeight="1">
      <c r="T350" s="2"/>
    </row>
    <row r="351" ht="16.5" customHeight="1">
      <c r="T351" s="2"/>
    </row>
    <row r="352" ht="16.5" customHeight="1">
      <c r="T352" s="2"/>
    </row>
    <row r="353" ht="16.5" customHeight="1">
      <c r="T353" s="2"/>
    </row>
    <row r="354" ht="16.5" customHeight="1">
      <c r="T354" s="2"/>
    </row>
    <row r="355" ht="16.5" customHeight="1">
      <c r="T355" s="2"/>
    </row>
    <row r="356" ht="16.5" customHeight="1">
      <c r="T356" s="2"/>
    </row>
    <row r="357" ht="16.5" customHeight="1">
      <c r="T357" s="2"/>
    </row>
    <row r="358" ht="16.5" customHeight="1">
      <c r="T358" s="2"/>
    </row>
    <row r="359" ht="16.5" customHeight="1">
      <c r="T359" s="2"/>
    </row>
    <row r="360" ht="16.5" customHeight="1">
      <c r="T360" s="2"/>
    </row>
    <row r="361" ht="16.5" customHeight="1">
      <c r="T361" s="2"/>
    </row>
    <row r="362" ht="16.5" customHeight="1">
      <c r="T362" s="2"/>
    </row>
    <row r="363" ht="16.5" customHeight="1">
      <c r="T363" s="2"/>
    </row>
    <row r="364" ht="16.5" customHeight="1">
      <c r="T364" s="2"/>
    </row>
    <row r="365" ht="16.5" customHeight="1">
      <c r="T365" s="2"/>
    </row>
    <row r="366" ht="16.5" customHeight="1">
      <c r="T366" s="2"/>
    </row>
    <row r="367" ht="16.5" customHeight="1">
      <c r="T367" s="2"/>
    </row>
    <row r="368" ht="16.5" customHeight="1">
      <c r="T368" s="2"/>
    </row>
    <row r="369" ht="16.5" customHeight="1">
      <c r="T369" s="2"/>
    </row>
    <row r="370" ht="16.5" customHeight="1">
      <c r="T370" s="2"/>
    </row>
    <row r="371" ht="16.5" customHeight="1">
      <c r="T371" s="2"/>
    </row>
    <row r="372" ht="16.5" customHeight="1">
      <c r="T372" s="2"/>
    </row>
    <row r="373" ht="16.5" customHeight="1">
      <c r="T373" s="2"/>
    </row>
    <row r="374" ht="16.5" customHeight="1">
      <c r="T374" s="2"/>
    </row>
    <row r="375" ht="16.5" customHeight="1">
      <c r="T375" s="2"/>
    </row>
    <row r="376" ht="16.5" customHeight="1">
      <c r="T376" s="2"/>
    </row>
    <row r="377" ht="16.5" customHeight="1">
      <c r="T377" s="2"/>
    </row>
    <row r="378" ht="16.5" customHeight="1">
      <c r="T378" s="2"/>
    </row>
    <row r="379" ht="16.5" customHeight="1">
      <c r="T379" s="2"/>
    </row>
    <row r="380" ht="16.5" customHeight="1">
      <c r="T380" s="2"/>
    </row>
    <row r="381" ht="16.5" customHeight="1">
      <c r="T381" s="2"/>
    </row>
    <row r="382" ht="16.5" customHeight="1">
      <c r="T382" s="2"/>
    </row>
    <row r="383" ht="16.5" customHeight="1">
      <c r="T383" s="2"/>
    </row>
    <row r="384" ht="16.5" customHeight="1">
      <c r="T384" s="2"/>
    </row>
    <row r="385" ht="16.5" customHeight="1">
      <c r="T385" s="2"/>
    </row>
    <row r="386" ht="16.5" customHeight="1">
      <c r="T386" s="2"/>
    </row>
    <row r="387" ht="16.5" customHeight="1">
      <c r="T387" s="2"/>
    </row>
    <row r="388" ht="16.5" customHeight="1">
      <c r="T388" s="2"/>
    </row>
    <row r="389" ht="16.5" customHeight="1">
      <c r="T389" s="2"/>
    </row>
    <row r="390" ht="16.5" customHeight="1">
      <c r="T390" s="2"/>
    </row>
    <row r="391" ht="16.5" customHeight="1">
      <c r="T391" s="2"/>
    </row>
    <row r="392" ht="16.5" customHeight="1">
      <c r="T392" s="2"/>
    </row>
    <row r="393" ht="16.5" customHeight="1">
      <c r="T393" s="2"/>
    </row>
    <row r="394" ht="16.5" customHeight="1">
      <c r="T394" s="2"/>
    </row>
    <row r="395" ht="16.5" customHeight="1">
      <c r="T395" s="2"/>
    </row>
    <row r="396" ht="16.5" customHeight="1">
      <c r="T396" s="2"/>
    </row>
    <row r="397" ht="16.5" customHeight="1">
      <c r="T397" s="2"/>
    </row>
    <row r="398" ht="16.5" customHeight="1">
      <c r="T398" s="2"/>
    </row>
    <row r="399" ht="16.5" customHeight="1">
      <c r="T399" s="2"/>
    </row>
    <row r="400" ht="16.5" customHeight="1">
      <c r="T400" s="2"/>
    </row>
    <row r="401" ht="16.5" customHeight="1">
      <c r="T401" s="2"/>
    </row>
    <row r="402" ht="16.5" customHeight="1">
      <c r="T402" s="2"/>
    </row>
    <row r="403" ht="16.5" customHeight="1">
      <c r="T403" s="2"/>
    </row>
    <row r="404" ht="16.5" customHeight="1">
      <c r="T404" s="2"/>
    </row>
    <row r="405" ht="16.5" customHeight="1">
      <c r="T405" s="2"/>
    </row>
    <row r="406" ht="16.5" customHeight="1">
      <c r="T406" s="2"/>
    </row>
    <row r="407" ht="16.5" customHeight="1">
      <c r="T407" s="2"/>
    </row>
    <row r="408" ht="16.5" customHeight="1">
      <c r="T408" s="2"/>
    </row>
    <row r="409" ht="16.5" customHeight="1">
      <c r="T409" s="2"/>
    </row>
    <row r="410" ht="16.5" customHeight="1">
      <c r="T410" s="2"/>
    </row>
    <row r="411" ht="16.5" customHeight="1">
      <c r="T411" s="2"/>
    </row>
    <row r="412" ht="16.5" customHeight="1">
      <c r="T412" s="2"/>
    </row>
    <row r="413" ht="16.5" customHeight="1">
      <c r="T413" s="2"/>
    </row>
    <row r="414" ht="16.5" customHeight="1">
      <c r="T414" s="2"/>
    </row>
    <row r="415" ht="16.5" customHeight="1">
      <c r="T415" s="2"/>
    </row>
    <row r="416" ht="16.5" customHeight="1">
      <c r="T416" s="2"/>
    </row>
    <row r="417" ht="16.5" customHeight="1">
      <c r="T417" s="2"/>
    </row>
    <row r="418" ht="16.5" customHeight="1">
      <c r="T418" s="2"/>
    </row>
    <row r="419" ht="16.5" customHeight="1">
      <c r="T419" s="2"/>
    </row>
    <row r="420" ht="16.5" customHeight="1">
      <c r="T420" s="2"/>
    </row>
    <row r="421" ht="16.5" customHeight="1">
      <c r="T421" s="2"/>
    </row>
    <row r="422" ht="16.5" customHeight="1">
      <c r="T422" s="2"/>
    </row>
    <row r="423" ht="16.5" customHeight="1">
      <c r="T423" s="2"/>
    </row>
    <row r="424" ht="16.5" customHeight="1">
      <c r="T424" s="2"/>
    </row>
    <row r="425" ht="16.5" customHeight="1">
      <c r="T425" s="2"/>
    </row>
    <row r="426" ht="16.5" customHeight="1">
      <c r="T426" s="2"/>
    </row>
    <row r="427" ht="16.5" customHeight="1">
      <c r="T427" s="2"/>
    </row>
    <row r="428" ht="16.5" customHeight="1">
      <c r="T428" s="2"/>
    </row>
    <row r="429" ht="16.5" customHeight="1">
      <c r="T429" s="2"/>
    </row>
    <row r="430" ht="16.5" customHeight="1">
      <c r="T430" s="2"/>
    </row>
    <row r="431" ht="16.5" customHeight="1">
      <c r="T431" s="2"/>
    </row>
    <row r="432" ht="16.5" customHeight="1">
      <c r="T432" s="2"/>
    </row>
    <row r="433" ht="16.5" customHeight="1">
      <c r="T433" s="2"/>
    </row>
    <row r="434" ht="16.5" customHeight="1">
      <c r="T434" s="2"/>
    </row>
    <row r="435" ht="16.5" customHeight="1">
      <c r="T435" s="2"/>
    </row>
    <row r="436" ht="16.5" customHeight="1">
      <c r="T436" s="2"/>
    </row>
    <row r="437" ht="16.5" customHeight="1">
      <c r="T437" s="2"/>
    </row>
    <row r="438" ht="16.5" customHeight="1">
      <c r="T438" s="2"/>
    </row>
    <row r="439" ht="16.5" customHeight="1">
      <c r="T439" s="2"/>
    </row>
    <row r="440" ht="16.5" customHeight="1">
      <c r="T440" s="2"/>
    </row>
    <row r="441" ht="16.5" customHeight="1">
      <c r="T441" s="2"/>
    </row>
    <row r="442" ht="16.5" customHeight="1">
      <c r="T442" s="2"/>
    </row>
    <row r="443" ht="16.5" customHeight="1">
      <c r="T443" s="2"/>
    </row>
    <row r="444" ht="16.5" customHeight="1">
      <c r="T444" s="2"/>
    </row>
    <row r="445" ht="16.5" customHeight="1">
      <c r="T445" s="2"/>
    </row>
    <row r="446" ht="16.5" customHeight="1">
      <c r="T446" s="2"/>
    </row>
    <row r="447" ht="16.5" customHeight="1">
      <c r="T447" s="2"/>
    </row>
    <row r="448" ht="16.5" customHeight="1">
      <c r="T448" s="2"/>
    </row>
    <row r="449" ht="16.5" customHeight="1">
      <c r="T449" s="2"/>
    </row>
    <row r="450" ht="16.5" customHeight="1">
      <c r="T450" s="2"/>
    </row>
    <row r="451" ht="16.5" customHeight="1">
      <c r="T451" s="2"/>
    </row>
    <row r="452" ht="16.5" customHeight="1">
      <c r="T452" s="2"/>
    </row>
    <row r="453" ht="16.5" customHeight="1">
      <c r="T453" s="2"/>
    </row>
    <row r="454" ht="16.5" customHeight="1">
      <c r="T454" s="2"/>
    </row>
    <row r="455" ht="16.5" customHeight="1">
      <c r="T455" s="2"/>
    </row>
    <row r="456" ht="16.5" customHeight="1">
      <c r="T456" s="2"/>
    </row>
    <row r="457" ht="16.5" customHeight="1">
      <c r="T457" s="2"/>
    </row>
    <row r="458" ht="16.5" customHeight="1">
      <c r="T458" s="2"/>
    </row>
    <row r="459" ht="16.5" customHeight="1">
      <c r="T459" s="2"/>
    </row>
    <row r="460" ht="16.5" customHeight="1">
      <c r="T460" s="2"/>
    </row>
    <row r="461" ht="16.5" customHeight="1">
      <c r="T461" s="2"/>
    </row>
    <row r="462" ht="16.5" customHeight="1">
      <c r="T462" s="2"/>
    </row>
    <row r="463" ht="16.5" customHeight="1">
      <c r="T463" s="2"/>
    </row>
    <row r="464" ht="16.5" customHeight="1">
      <c r="T464" s="2"/>
    </row>
    <row r="465" ht="16.5" customHeight="1">
      <c r="T465" s="2"/>
    </row>
    <row r="466" ht="16.5" customHeight="1">
      <c r="T466" s="2"/>
    </row>
    <row r="467" ht="16.5" customHeight="1">
      <c r="T467" s="2"/>
    </row>
    <row r="468" ht="16.5" customHeight="1">
      <c r="T468" s="2"/>
    </row>
    <row r="469" ht="16.5" customHeight="1">
      <c r="T469" s="2"/>
    </row>
    <row r="470" ht="16.5" customHeight="1">
      <c r="T470" s="2"/>
    </row>
    <row r="471" ht="16.5" customHeight="1">
      <c r="T471" s="2"/>
    </row>
    <row r="472" ht="16.5" customHeight="1">
      <c r="T472" s="2"/>
    </row>
    <row r="473" ht="16.5" customHeight="1">
      <c r="T473" s="2"/>
    </row>
    <row r="474" ht="16.5" customHeight="1">
      <c r="T474" s="2"/>
    </row>
    <row r="475" ht="16.5" customHeight="1">
      <c r="T475" s="2"/>
    </row>
    <row r="476" ht="16.5" customHeight="1">
      <c r="T476" s="2"/>
    </row>
    <row r="477" ht="16.5" customHeight="1">
      <c r="T477" s="2"/>
    </row>
    <row r="478" ht="16.5" customHeight="1">
      <c r="T478" s="2"/>
    </row>
    <row r="479" ht="16.5" customHeight="1">
      <c r="T479" s="2"/>
    </row>
    <row r="480" ht="16.5" customHeight="1">
      <c r="T480" s="2"/>
    </row>
    <row r="481" ht="16.5" customHeight="1">
      <c r="T481" s="2"/>
    </row>
    <row r="482" ht="16.5" customHeight="1">
      <c r="T482" s="2"/>
    </row>
    <row r="483" ht="16.5" customHeight="1">
      <c r="T483" s="2"/>
    </row>
    <row r="484" ht="16.5" customHeight="1">
      <c r="T484" s="2"/>
    </row>
    <row r="485" ht="16.5" customHeight="1">
      <c r="T485" s="2"/>
    </row>
    <row r="486" ht="16.5" customHeight="1">
      <c r="T486" s="2"/>
    </row>
    <row r="487" ht="16.5" customHeight="1">
      <c r="T487" s="2"/>
    </row>
    <row r="488" ht="16.5" customHeight="1">
      <c r="T488" s="2"/>
    </row>
    <row r="489" ht="16.5" customHeight="1">
      <c r="T489" s="2"/>
    </row>
    <row r="490" ht="16.5" customHeight="1">
      <c r="T490" s="2"/>
    </row>
    <row r="491" ht="16.5" customHeight="1">
      <c r="T491" s="2"/>
    </row>
    <row r="492" ht="16.5" customHeight="1">
      <c r="T492" s="2"/>
    </row>
    <row r="493" ht="16.5" customHeight="1">
      <c r="T493" s="2"/>
    </row>
    <row r="494" ht="16.5" customHeight="1">
      <c r="T494" s="2"/>
    </row>
    <row r="495" ht="16.5" customHeight="1">
      <c r="T495" s="2"/>
    </row>
    <row r="496" ht="16.5" customHeight="1">
      <c r="T496" s="2"/>
    </row>
    <row r="497" ht="16.5" customHeight="1">
      <c r="T497" s="2"/>
    </row>
    <row r="498" ht="16.5" customHeight="1">
      <c r="T498" s="2"/>
    </row>
    <row r="499" ht="16.5" customHeight="1">
      <c r="T499" s="2"/>
    </row>
    <row r="500" ht="16.5" customHeight="1">
      <c r="T500" s="2"/>
    </row>
    <row r="501" ht="16.5" customHeight="1">
      <c r="T501" s="2"/>
    </row>
    <row r="502" ht="16.5" customHeight="1">
      <c r="T502" s="2"/>
    </row>
    <row r="503" ht="16.5" customHeight="1">
      <c r="T503" s="2"/>
    </row>
    <row r="504" ht="16.5" customHeight="1">
      <c r="T504" s="2"/>
    </row>
    <row r="505" ht="16.5" customHeight="1">
      <c r="T505" s="2"/>
    </row>
    <row r="506" ht="16.5" customHeight="1">
      <c r="T506" s="2"/>
    </row>
    <row r="507" ht="16.5" customHeight="1">
      <c r="T507" s="2"/>
    </row>
    <row r="508" ht="16.5" customHeight="1">
      <c r="T508" s="2"/>
    </row>
    <row r="509" ht="16.5" customHeight="1">
      <c r="T509" s="2"/>
    </row>
    <row r="510" ht="16.5" customHeight="1">
      <c r="T510" s="2"/>
    </row>
    <row r="511" ht="16.5" customHeight="1">
      <c r="T511" s="2"/>
    </row>
    <row r="512" ht="16.5" customHeight="1">
      <c r="T512" s="2"/>
    </row>
    <row r="513" ht="16.5" customHeight="1">
      <c r="T513" s="2"/>
    </row>
    <row r="514" ht="16.5" customHeight="1">
      <c r="T514" s="2"/>
    </row>
    <row r="515" ht="16.5" customHeight="1">
      <c r="T515" s="2"/>
    </row>
    <row r="516" ht="16.5" customHeight="1">
      <c r="T516" s="2"/>
    </row>
    <row r="517" ht="16.5" customHeight="1">
      <c r="T517" s="2"/>
    </row>
    <row r="518" ht="16.5" customHeight="1">
      <c r="T518" s="2"/>
    </row>
    <row r="519" ht="16.5" customHeight="1">
      <c r="T519" s="2"/>
    </row>
    <row r="520" ht="16.5" customHeight="1">
      <c r="T520" s="2"/>
    </row>
    <row r="521" ht="16.5" customHeight="1">
      <c r="T521" s="2"/>
    </row>
    <row r="522" ht="16.5" customHeight="1">
      <c r="T522" s="2"/>
    </row>
    <row r="523" ht="16.5" customHeight="1">
      <c r="T523" s="2"/>
    </row>
    <row r="524" ht="16.5" customHeight="1">
      <c r="T524" s="2"/>
    </row>
    <row r="525" ht="16.5" customHeight="1">
      <c r="T525" s="2"/>
    </row>
    <row r="526" ht="16.5" customHeight="1">
      <c r="T526" s="2"/>
    </row>
    <row r="527" ht="16.5" customHeight="1">
      <c r="T527" s="2"/>
    </row>
    <row r="528" ht="16.5" customHeight="1">
      <c r="T528" s="2"/>
    </row>
    <row r="529" ht="16.5" customHeight="1">
      <c r="T529" s="2"/>
    </row>
    <row r="530" ht="16.5" customHeight="1">
      <c r="T530" s="2"/>
    </row>
    <row r="531" ht="16.5" customHeight="1">
      <c r="T531" s="2"/>
    </row>
    <row r="532" ht="16.5" customHeight="1">
      <c r="T532" s="2"/>
    </row>
    <row r="533" ht="16.5" customHeight="1">
      <c r="T533" s="2"/>
    </row>
    <row r="534" ht="16.5" customHeight="1">
      <c r="T534" s="2"/>
    </row>
    <row r="535" ht="16.5" customHeight="1">
      <c r="T535" s="2"/>
    </row>
    <row r="536" ht="16.5" customHeight="1">
      <c r="T536" s="2"/>
    </row>
    <row r="537" ht="16.5" customHeight="1">
      <c r="T537" s="2"/>
    </row>
    <row r="538" ht="16.5" customHeight="1">
      <c r="T538" s="2"/>
    </row>
    <row r="539" ht="16.5" customHeight="1">
      <c r="T539" s="2"/>
    </row>
    <row r="540" ht="16.5" customHeight="1">
      <c r="T540" s="2"/>
    </row>
    <row r="541" ht="16.5" customHeight="1">
      <c r="T541" s="2"/>
    </row>
    <row r="542" ht="16.5" customHeight="1">
      <c r="T542" s="2"/>
    </row>
    <row r="543" ht="16.5" customHeight="1">
      <c r="T543" s="2"/>
    </row>
    <row r="544" ht="16.5" customHeight="1">
      <c r="T544" s="2"/>
    </row>
    <row r="545" ht="16.5" customHeight="1">
      <c r="T545" s="2"/>
    </row>
    <row r="546" ht="16.5" customHeight="1">
      <c r="T546" s="2"/>
    </row>
    <row r="547" ht="16.5" customHeight="1">
      <c r="T547" s="2"/>
    </row>
    <row r="548" ht="16.5" customHeight="1">
      <c r="T548" s="2"/>
    </row>
    <row r="549" ht="16.5" customHeight="1">
      <c r="T549" s="2"/>
    </row>
    <row r="550" ht="16.5" customHeight="1">
      <c r="T550" s="2"/>
    </row>
    <row r="551" ht="16.5" customHeight="1">
      <c r="T551" s="2"/>
    </row>
    <row r="552" ht="16.5" customHeight="1">
      <c r="T552" s="2"/>
    </row>
    <row r="553" ht="16.5" customHeight="1">
      <c r="T553" s="2"/>
    </row>
    <row r="554" ht="16.5" customHeight="1">
      <c r="T554" s="2"/>
    </row>
    <row r="555" ht="16.5" customHeight="1">
      <c r="T555" s="2"/>
    </row>
    <row r="556" ht="16.5" customHeight="1">
      <c r="T556" s="2"/>
    </row>
    <row r="557" ht="16.5" customHeight="1">
      <c r="T557" s="2"/>
    </row>
    <row r="558" ht="16.5" customHeight="1">
      <c r="T558" s="2"/>
    </row>
    <row r="559" ht="16.5" customHeight="1">
      <c r="T559" s="2"/>
    </row>
    <row r="560" ht="16.5" customHeight="1">
      <c r="T560" s="2"/>
    </row>
    <row r="561" ht="16.5" customHeight="1">
      <c r="T561" s="2"/>
    </row>
    <row r="562" ht="16.5" customHeight="1">
      <c r="T562" s="2"/>
    </row>
    <row r="563" ht="16.5" customHeight="1">
      <c r="T563" s="2"/>
    </row>
    <row r="564" ht="16.5" customHeight="1">
      <c r="T564" s="2"/>
    </row>
    <row r="565" ht="16.5" customHeight="1">
      <c r="T565" s="2"/>
    </row>
    <row r="566" ht="16.5" customHeight="1">
      <c r="T566" s="2"/>
    </row>
    <row r="567" ht="16.5" customHeight="1">
      <c r="T567" s="2"/>
    </row>
    <row r="568" ht="16.5" customHeight="1">
      <c r="T568" s="2"/>
    </row>
    <row r="569" ht="16.5" customHeight="1">
      <c r="T569" s="2"/>
    </row>
    <row r="570" ht="16.5" customHeight="1">
      <c r="T570" s="2"/>
    </row>
    <row r="571" ht="16.5" customHeight="1">
      <c r="T571" s="2"/>
    </row>
    <row r="572" ht="16.5" customHeight="1">
      <c r="T572" s="2"/>
    </row>
    <row r="573" ht="16.5" customHeight="1">
      <c r="T573" s="2"/>
    </row>
    <row r="574" ht="16.5" customHeight="1">
      <c r="T574" s="2"/>
    </row>
    <row r="575" ht="16.5" customHeight="1">
      <c r="T575" s="2"/>
    </row>
    <row r="576" ht="16.5" customHeight="1">
      <c r="T576" s="2"/>
    </row>
    <row r="577" ht="16.5" customHeight="1">
      <c r="T577" s="2"/>
    </row>
    <row r="578" ht="16.5" customHeight="1">
      <c r="T578" s="2"/>
    </row>
    <row r="579" ht="16.5" customHeight="1">
      <c r="T579" s="2"/>
    </row>
    <row r="580" ht="16.5" customHeight="1">
      <c r="T580" s="2"/>
    </row>
    <row r="581" ht="16.5" customHeight="1">
      <c r="T581" s="2"/>
    </row>
    <row r="582" ht="16.5" customHeight="1">
      <c r="T582" s="2"/>
    </row>
    <row r="583" ht="16.5" customHeight="1">
      <c r="T583" s="2"/>
    </row>
    <row r="584" ht="16.5" customHeight="1">
      <c r="T584" s="2"/>
    </row>
    <row r="585" ht="16.5" customHeight="1">
      <c r="T585" s="2"/>
    </row>
    <row r="586" ht="16.5" customHeight="1">
      <c r="T586" s="2"/>
    </row>
    <row r="587" ht="16.5" customHeight="1">
      <c r="T587" s="2"/>
    </row>
    <row r="588" ht="16.5" customHeight="1">
      <c r="T588" s="2"/>
    </row>
    <row r="589" ht="16.5" customHeight="1">
      <c r="T589" s="2"/>
    </row>
    <row r="590" ht="16.5" customHeight="1">
      <c r="T590" s="2"/>
    </row>
    <row r="591" ht="16.5" customHeight="1">
      <c r="T591" s="2"/>
    </row>
    <row r="592" ht="16.5" customHeight="1">
      <c r="T592" s="2"/>
    </row>
    <row r="593" ht="16.5" customHeight="1">
      <c r="T593" s="2"/>
    </row>
    <row r="594" ht="16.5" customHeight="1">
      <c r="T594" s="2"/>
    </row>
    <row r="595" ht="16.5" customHeight="1">
      <c r="T595" s="2"/>
    </row>
    <row r="596" ht="16.5" customHeight="1">
      <c r="T596" s="2"/>
    </row>
    <row r="597" ht="16.5" customHeight="1">
      <c r="T597" s="2"/>
    </row>
    <row r="598" ht="16.5" customHeight="1">
      <c r="T598" s="2"/>
    </row>
    <row r="599" ht="16.5" customHeight="1">
      <c r="T599" s="2"/>
    </row>
    <row r="600" ht="16.5" customHeight="1">
      <c r="T600" s="2"/>
    </row>
    <row r="601" ht="16.5" customHeight="1">
      <c r="T601" s="2"/>
    </row>
    <row r="602" ht="16.5" customHeight="1">
      <c r="T602" s="2"/>
    </row>
    <row r="603" ht="16.5" customHeight="1">
      <c r="T603" s="2"/>
    </row>
    <row r="604" ht="16.5" customHeight="1">
      <c r="T604" s="2"/>
    </row>
    <row r="605" ht="16.5" customHeight="1">
      <c r="T605" s="2"/>
    </row>
    <row r="606" ht="16.5" customHeight="1">
      <c r="T606" s="2"/>
    </row>
    <row r="607" ht="16.5" customHeight="1">
      <c r="T607" s="2"/>
    </row>
    <row r="608" ht="16.5" customHeight="1">
      <c r="T608" s="2"/>
    </row>
    <row r="609" ht="16.5" customHeight="1">
      <c r="T609" s="2"/>
    </row>
    <row r="610" ht="16.5" customHeight="1">
      <c r="T610" s="2"/>
    </row>
    <row r="611" ht="16.5" customHeight="1">
      <c r="T611" s="2"/>
    </row>
    <row r="612" ht="16.5" customHeight="1">
      <c r="T612" s="2"/>
    </row>
    <row r="613" ht="16.5" customHeight="1">
      <c r="T613" s="2"/>
    </row>
    <row r="614" ht="16.5" customHeight="1">
      <c r="T614" s="2"/>
    </row>
    <row r="615" ht="16.5" customHeight="1">
      <c r="T615" s="2"/>
    </row>
    <row r="616" ht="16.5" customHeight="1">
      <c r="T616" s="2"/>
    </row>
    <row r="617" ht="16.5" customHeight="1">
      <c r="T617" s="2"/>
    </row>
    <row r="618" ht="16.5" customHeight="1">
      <c r="T618" s="2"/>
    </row>
    <row r="619" ht="16.5" customHeight="1">
      <c r="T619" s="2"/>
    </row>
    <row r="620" ht="16.5" customHeight="1">
      <c r="T620" s="2"/>
    </row>
    <row r="621" ht="16.5" customHeight="1">
      <c r="T621" s="2"/>
    </row>
    <row r="622" ht="16.5" customHeight="1">
      <c r="T622" s="2"/>
    </row>
    <row r="623" ht="16.5" customHeight="1">
      <c r="T623" s="2"/>
    </row>
    <row r="624" ht="16.5" customHeight="1">
      <c r="T624" s="2"/>
    </row>
    <row r="625" ht="16.5" customHeight="1">
      <c r="T625" s="2"/>
    </row>
    <row r="626" ht="16.5" customHeight="1">
      <c r="T626" s="2"/>
    </row>
    <row r="627" ht="16.5" customHeight="1">
      <c r="T627" s="2"/>
    </row>
    <row r="628" ht="16.5" customHeight="1">
      <c r="T628" s="2"/>
    </row>
    <row r="629" ht="16.5" customHeight="1">
      <c r="T629" s="2"/>
    </row>
    <row r="630" ht="16.5" customHeight="1">
      <c r="T630" s="2"/>
    </row>
    <row r="631" ht="16.5" customHeight="1">
      <c r="T631" s="2"/>
    </row>
    <row r="632" ht="16.5" customHeight="1">
      <c r="T632" s="2"/>
    </row>
    <row r="633" ht="16.5" customHeight="1">
      <c r="T633" s="2"/>
    </row>
    <row r="634" ht="16.5" customHeight="1">
      <c r="T634" s="2"/>
    </row>
    <row r="635" ht="16.5" customHeight="1">
      <c r="T635" s="2"/>
    </row>
    <row r="636" ht="16.5" customHeight="1">
      <c r="T636" s="2"/>
    </row>
    <row r="637" ht="16.5" customHeight="1">
      <c r="T637" s="2"/>
    </row>
    <row r="638" ht="16.5" customHeight="1">
      <c r="T638" s="2"/>
    </row>
    <row r="639" ht="16.5" customHeight="1">
      <c r="T639" s="2"/>
    </row>
    <row r="640" ht="16.5" customHeight="1">
      <c r="T640" s="2"/>
    </row>
    <row r="641" ht="16.5" customHeight="1">
      <c r="T641" s="2"/>
    </row>
    <row r="642" ht="16.5" customHeight="1">
      <c r="T642" s="2"/>
    </row>
    <row r="643" ht="16.5" customHeight="1">
      <c r="T643" s="2"/>
    </row>
    <row r="644" ht="16.5" customHeight="1">
      <c r="T644" s="2"/>
    </row>
    <row r="645" ht="16.5" customHeight="1">
      <c r="T645" s="2"/>
    </row>
    <row r="646" ht="16.5" customHeight="1">
      <c r="T646" s="2"/>
    </row>
    <row r="647" ht="16.5" customHeight="1">
      <c r="T647" s="2"/>
    </row>
    <row r="648" ht="16.5" customHeight="1">
      <c r="T648" s="2"/>
    </row>
    <row r="649" ht="16.5" customHeight="1">
      <c r="T649" s="2"/>
    </row>
    <row r="650" ht="16.5" customHeight="1">
      <c r="T650" s="2"/>
    </row>
    <row r="651" ht="16.5" customHeight="1">
      <c r="T651" s="2"/>
    </row>
    <row r="652" ht="16.5" customHeight="1">
      <c r="T652" s="2"/>
    </row>
    <row r="653" ht="16.5" customHeight="1">
      <c r="T653" s="2"/>
    </row>
    <row r="654" ht="16.5" customHeight="1">
      <c r="T654" s="2"/>
    </row>
    <row r="655" ht="16.5" customHeight="1">
      <c r="T655" s="2"/>
    </row>
    <row r="656" ht="16.5" customHeight="1">
      <c r="T656" s="2"/>
    </row>
    <row r="657" ht="16.5" customHeight="1">
      <c r="T657" s="2"/>
    </row>
    <row r="658" ht="16.5" customHeight="1">
      <c r="T658" s="2"/>
    </row>
    <row r="659" ht="16.5" customHeight="1">
      <c r="T659" s="2"/>
    </row>
    <row r="660" ht="16.5" customHeight="1">
      <c r="T660" s="2"/>
    </row>
    <row r="661" ht="16.5" customHeight="1">
      <c r="T661" s="2"/>
    </row>
    <row r="662" ht="16.5" customHeight="1">
      <c r="T662" s="2"/>
    </row>
    <row r="663" ht="16.5" customHeight="1">
      <c r="T663" s="2"/>
    </row>
    <row r="664" ht="16.5" customHeight="1">
      <c r="T664" s="2"/>
    </row>
    <row r="665" ht="16.5" customHeight="1">
      <c r="T665" s="2"/>
    </row>
    <row r="666" ht="16.5" customHeight="1">
      <c r="T666" s="2"/>
    </row>
    <row r="667" ht="16.5" customHeight="1">
      <c r="T667" s="2"/>
    </row>
    <row r="668" ht="16.5" customHeight="1">
      <c r="T668" s="2"/>
    </row>
    <row r="669" ht="16.5" customHeight="1">
      <c r="T669" s="2"/>
    </row>
    <row r="670" ht="16.5" customHeight="1">
      <c r="T670" s="2"/>
    </row>
    <row r="671" ht="16.5" customHeight="1">
      <c r="T671" s="2"/>
    </row>
    <row r="672" ht="16.5" customHeight="1">
      <c r="T672" s="2"/>
    </row>
    <row r="673" ht="16.5" customHeight="1">
      <c r="T673" s="2"/>
    </row>
    <row r="674" ht="16.5" customHeight="1">
      <c r="T674" s="2"/>
    </row>
    <row r="675" ht="16.5" customHeight="1">
      <c r="T675" s="2"/>
    </row>
    <row r="676" ht="16.5" customHeight="1">
      <c r="T676" s="2"/>
    </row>
    <row r="677" ht="16.5" customHeight="1">
      <c r="T677" s="2"/>
    </row>
    <row r="678" ht="16.5" customHeight="1">
      <c r="T678" s="2"/>
    </row>
    <row r="679" ht="16.5" customHeight="1">
      <c r="T679" s="2"/>
    </row>
    <row r="680" ht="16.5" customHeight="1">
      <c r="T680" s="2"/>
    </row>
    <row r="681" ht="16.5" customHeight="1">
      <c r="T681" s="2"/>
    </row>
    <row r="682" ht="16.5" customHeight="1">
      <c r="T682" s="2"/>
    </row>
    <row r="683" ht="16.5" customHeight="1">
      <c r="T683" s="2"/>
    </row>
    <row r="684" ht="16.5" customHeight="1">
      <c r="T684" s="2"/>
    </row>
    <row r="685" ht="16.5" customHeight="1">
      <c r="T685" s="2"/>
    </row>
    <row r="686" ht="16.5" customHeight="1">
      <c r="T686" s="2"/>
    </row>
    <row r="687" ht="16.5" customHeight="1">
      <c r="T687" s="2"/>
    </row>
    <row r="688" ht="16.5" customHeight="1">
      <c r="T688" s="2"/>
    </row>
    <row r="689" ht="16.5" customHeight="1">
      <c r="T689" s="2"/>
    </row>
    <row r="690" ht="16.5" customHeight="1">
      <c r="T690" s="2"/>
    </row>
    <row r="691" ht="16.5" customHeight="1">
      <c r="T691" s="2"/>
    </row>
    <row r="692" ht="16.5" customHeight="1">
      <c r="T692" s="2"/>
    </row>
    <row r="693" ht="16.5" customHeight="1">
      <c r="T693" s="2"/>
    </row>
    <row r="694" ht="16.5" customHeight="1">
      <c r="T694" s="2"/>
    </row>
    <row r="695" ht="16.5" customHeight="1">
      <c r="T695" s="2"/>
    </row>
    <row r="696" ht="16.5" customHeight="1">
      <c r="T696" s="2"/>
    </row>
    <row r="697" ht="16.5" customHeight="1">
      <c r="T697" s="2"/>
    </row>
    <row r="698" ht="16.5" customHeight="1">
      <c r="T698" s="2"/>
    </row>
    <row r="699" ht="16.5" customHeight="1">
      <c r="T699" s="2"/>
    </row>
    <row r="700" ht="16.5" customHeight="1">
      <c r="T700" s="2"/>
    </row>
    <row r="701" ht="16.5" customHeight="1">
      <c r="T701" s="2"/>
    </row>
    <row r="702" ht="16.5" customHeight="1">
      <c r="T702" s="2"/>
    </row>
    <row r="703" ht="16.5" customHeight="1">
      <c r="T703" s="2"/>
    </row>
    <row r="704" ht="16.5" customHeight="1">
      <c r="T704" s="2"/>
    </row>
    <row r="705" ht="16.5" customHeight="1">
      <c r="T705" s="2"/>
    </row>
    <row r="706" ht="16.5" customHeight="1">
      <c r="T706" s="2"/>
    </row>
    <row r="707" ht="16.5" customHeight="1">
      <c r="T707" s="2"/>
    </row>
    <row r="708" ht="16.5" customHeight="1">
      <c r="T708" s="2"/>
    </row>
    <row r="709" ht="16.5" customHeight="1">
      <c r="T709" s="2"/>
    </row>
    <row r="710" ht="16.5" customHeight="1">
      <c r="T710" s="2"/>
    </row>
    <row r="711" ht="16.5" customHeight="1">
      <c r="T711" s="2"/>
    </row>
    <row r="712" ht="16.5" customHeight="1">
      <c r="T712" s="2"/>
    </row>
    <row r="713" ht="16.5" customHeight="1">
      <c r="T713" s="2"/>
    </row>
    <row r="714" ht="16.5" customHeight="1">
      <c r="T714" s="2"/>
    </row>
    <row r="715" ht="16.5" customHeight="1">
      <c r="T715" s="2"/>
    </row>
    <row r="716" ht="16.5" customHeight="1">
      <c r="T716" s="2"/>
    </row>
    <row r="717" ht="16.5" customHeight="1">
      <c r="T717" s="2"/>
    </row>
    <row r="718" ht="16.5" customHeight="1">
      <c r="T718" s="2"/>
    </row>
    <row r="719" ht="16.5" customHeight="1">
      <c r="T719" s="2"/>
    </row>
    <row r="720" ht="16.5" customHeight="1">
      <c r="T720" s="2"/>
    </row>
    <row r="721" ht="16.5" customHeight="1">
      <c r="T721" s="2"/>
    </row>
    <row r="722" ht="16.5" customHeight="1">
      <c r="T722" s="2"/>
    </row>
    <row r="723" ht="16.5" customHeight="1">
      <c r="T723" s="2"/>
    </row>
    <row r="724" ht="16.5" customHeight="1">
      <c r="T724" s="2"/>
    </row>
    <row r="725" ht="16.5" customHeight="1">
      <c r="T725" s="2"/>
    </row>
    <row r="726" ht="16.5" customHeight="1">
      <c r="T726" s="2"/>
    </row>
    <row r="727" ht="16.5" customHeight="1">
      <c r="T727" s="2"/>
    </row>
    <row r="728" ht="16.5" customHeight="1">
      <c r="T728" s="2"/>
    </row>
    <row r="729" ht="16.5" customHeight="1">
      <c r="T729" s="2"/>
    </row>
    <row r="730" ht="16.5" customHeight="1">
      <c r="T730" s="2"/>
    </row>
    <row r="731" ht="16.5" customHeight="1">
      <c r="T731" s="2"/>
    </row>
    <row r="732" ht="16.5" customHeight="1">
      <c r="T732" s="2"/>
    </row>
    <row r="733" ht="16.5" customHeight="1">
      <c r="T733" s="2"/>
    </row>
    <row r="734" ht="16.5" customHeight="1">
      <c r="T734" s="2"/>
    </row>
    <row r="735" ht="16.5" customHeight="1">
      <c r="T735" s="2"/>
    </row>
    <row r="736" ht="16.5" customHeight="1">
      <c r="T736" s="2"/>
    </row>
    <row r="737" ht="16.5" customHeight="1">
      <c r="T737" s="2"/>
    </row>
    <row r="738" ht="16.5" customHeight="1">
      <c r="T738" s="2"/>
    </row>
    <row r="739" ht="16.5" customHeight="1">
      <c r="T739" s="2"/>
    </row>
    <row r="740" ht="16.5" customHeight="1">
      <c r="T740" s="2"/>
    </row>
    <row r="741" ht="16.5" customHeight="1">
      <c r="T741" s="2"/>
    </row>
    <row r="742" ht="16.5" customHeight="1">
      <c r="T742" s="2"/>
    </row>
    <row r="743" ht="16.5" customHeight="1">
      <c r="T743" s="2"/>
    </row>
    <row r="744" ht="16.5" customHeight="1">
      <c r="T744" s="2"/>
    </row>
    <row r="745" ht="16.5" customHeight="1">
      <c r="T745" s="2"/>
    </row>
    <row r="746" ht="16.5" customHeight="1">
      <c r="T746" s="2"/>
    </row>
    <row r="747" ht="16.5" customHeight="1">
      <c r="T747" s="2"/>
    </row>
    <row r="748" ht="16.5" customHeight="1">
      <c r="T748" s="2"/>
    </row>
    <row r="749" ht="16.5" customHeight="1">
      <c r="T749" s="2"/>
    </row>
    <row r="750" ht="16.5" customHeight="1">
      <c r="T750" s="2"/>
    </row>
    <row r="751" ht="16.5" customHeight="1">
      <c r="T751" s="2"/>
    </row>
    <row r="752" ht="16.5" customHeight="1">
      <c r="T752" s="2"/>
    </row>
    <row r="753" ht="16.5" customHeight="1">
      <c r="T753" s="2"/>
    </row>
    <row r="754" ht="16.5" customHeight="1">
      <c r="T754" s="2"/>
    </row>
    <row r="755" ht="16.5" customHeight="1">
      <c r="T755" s="2"/>
    </row>
    <row r="756" ht="16.5" customHeight="1">
      <c r="T756" s="2"/>
    </row>
    <row r="757" ht="16.5" customHeight="1">
      <c r="T757" s="2"/>
    </row>
    <row r="758" ht="16.5" customHeight="1">
      <c r="T758" s="2"/>
    </row>
    <row r="759" ht="16.5" customHeight="1">
      <c r="T759" s="2"/>
    </row>
    <row r="760" ht="16.5" customHeight="1">
      <c r="T760" s="2"/>
    </row>
    <row r="761" ht="16.5" customHeight="1">
      <c r="T761" s="2"/>
    </row>
    <row r="762" ht="16.5" customHeight="1">
      <c r="T762" s="2"/>
    </row>
    <row r="763" ht="16.5" customHeight="1">
      <c r="T763" s="2"/>
    </row>
    <row r="764" ht="16.5" customHeight="1">
      <c r="T764" s="2"/>
    </row>
    <row r="765" ht="16.5" customHeight="1">
      <c r="T765" s="2"/>
    </row>
    <row r="766" ht="16.5" customHeight="1">
      <c r="T766" s="2"/>
    </row>
    <row r="767" ht="16.5" customHeight="1">
      <c r="T767" s="2"/>
    </row>
    <row r="768" ht="16.5" customHeight="1">
      <c r="T768" s="2"/>
    </row>
    <row r="769" ht="16.5" customHeight="1">
      <c r="T769" s="2"/>
    </row>
    <row r="770" ht="16.5" customHeight="1">
      <c r="T770" s="2"/>
    </row>
    <row r="771" ht="16.5" customHeight="1">
      <c r="T771" s="2"/>
    </row>
    <row r="772" ht="16.5" customHeight="1">
      <c r="T772" s="2"/>
    </row>
    <row r="773" ht="16.5" customHeight="1">
      <c r="T773" s="2"/>
    </row>
    <row r="774" ht="16.5" customHeight="1">
      <c r="T774" s="2"/>
    </row>
    <row r="775" ht="16.5" customHeight="1">
      <c r="T775" s="2"/>
    </row>
    <row r="776" ht="16.5" customHeight="1">
      <c r="T776" s="2"/>
    </row>
    <row r="777" ht="16.5" customHeight="1">
      <c r="T777" s="2"/>
    </row>
    <row r="778" ht="16.5" customHeight="1">
      <c r="T778" s="2"/>
    </row>
    <row r="779" ht="16.5" customHeight="1">
      <c r="T779" s="2"/>
    </row>
    <row r="780" ht="16.5" customHeight="1">
      <c r="T780" s="2"/>
    </row>
    <row r="781" ht="16.5" customHeight="1">
      <c r="T781" s="2"/>
    </row>
    <row r="782" ht="16.5" customHeight="1">
      <c r="T782" s="2"/>
    </row>
    <row r="783" ht="16.5" customHeight="1">
      <c r="T783" s="2"/>
    </row>
    <row r="784" ht="16.5" customHeight="1">
      <c r="T784" s="2"/>
    </row>
    <row r="785" ht="16.5" customHeight="1">
      <c r="T785" s="2"/>
    </row>
    <row r="786" ht="16.5" customHeight="1">
      <c r="T786" s="2"/>
    </row>
    <row r="787" ht="16.5" customHeight="1">
      <c r="T787" s="2"/>
    </row>
    <row r="788" ht="16.5" customHeight="1">
      <c r="T788" s="2"/>
    </row>
    <row r="789" ht="16.5" customHeight="1">
      <c r="T789" s="2"/>
    </row>
    <row r="790" ht="16.5" customHeight="1">
      <c r="T790" s="2"/>
    </row>
    <row r="791" ht="16.5" customHeight="1">
      <c r="T791" s="2"/>
    </row>
    <row r="792" ht="16.5" customHeight="1">
      <c r="T792" s="2"/>
    </row>
    <row r="793" ht="16.5" customHeight="1">
      <c r="T793" s="2"/>
    </row>
    <row r="794" ht="16.5" customHeight="1">
      <c r="T794" s="2"/>
    </row>
    <row r="795" ht="16.5" customHeight="1">
      <c r="T795" s="2"/>
    </row>
    <row r="796" ht="16.5" customHeight="1">
      <c r="T796" s="2"/>
    </row>
    <row r="797" ht="16.5" customHeight="1">
      <c r="T797" s="2"/>
    </row>
    <row r="798" ht="16.5" customHeight="1">
      <c r="T798" s="2"/>
    </row>
    <row r="799" ht="16.5" customHeight="1">
      <c r="T799" s="2"/>
    </row>
    <row r="800" ht="16.5" customHeight="1">
      <c r="T800" s="2"/>
    </row>
    <row r="801" ht="16.5" customHeight="1">
      <c r="T801" s="2"/>
    </row>
    <row r="802" ht="16.5" customHeight="1">
      <c r="T802" s="2"/>
    </row>
    <row r="803" ht="16.5" customHeight="1">
      <c r="T803" s="2"/>
    </row>
    <row r="804" ht="16.5" customHeight="1">
      <c r="T804" s="2"/>
    </row>
    <row r="805" ht="16.5" customHeight="1">
      <c r="T805" s="2"/>
    </row>
    <row r="806" ht="16.5" customHeight="1">
      <c r="T806" s="2"/>
    </row>
    <row r="807" ht="16.5" customHeight="1">
      <c r="T807" s="2"/>
    </row>
    <row r="808" ht="16.5" customHeight="1">
      <c r="T808" s="2"/>
    </row>
    <row r="809" ht="16.5" customHeight="1">
      <c r="T809" s="2"/>
    </row>
    <row r="810" ht="16.5" customHeight="1">
      <c r="T810" s="2"/>
    </row>
    <row r="811" ht="16.5" customHeight="1">
      <c r="T811" s="2"/>
    </row>
    <row r="812" ht="16.5" customHeight="1">
      <c r="T812" s="2"/>
    </row>
    <row r="813" ht="16.5" customHeight="1">
      <c r="T813" s="2"/>
    </row>
    <row r="814" ht="16.5" customHeight="1">
      <c r="T814" s="2"/>
    </row>
    <row r="815" ht="16.5" customHeight="1">
      <c r="T815" s="2"/>
    </row>
    <row r="816" ht="16.5" customHeight="1">
      <c r="T816" s="2"/>
    </row>
    <row r="817" ht="16.5" customHeight="1">
      <c r="T817" s="2"/>
    </row>
    <row r="818" ht="16.5" customHeight="1">
      <c r="T818" s="2"/>
    </row>
    <row r="819" ht="16.5" customHeight="1">
      <c r="T819" s="2"/>
    </row>
    <row r="820" ht="16.5" customHeight="1">
      <c r="T820" s="2"/>
    </row>
    <row r="821" ht="16.5" customHeight="1">
      <c r="T821" s="2"/>
    </row>
    <row r="822" ht="16.5" customHeight="1">
      <c r="T822" s="2"/>
    </row>
    <row r="823" ht="16.5" customHeight="1">
      <c r="T823" s="2"/>
    </row>
    <row r="824" ht="16.5" customHeight="1">
      <c r="T824" s="2"/>
    </row>
    <row r="825" ht="16.5" customHeight="1">
      <c r="T825" s="2"/>
    </row>
    <row r="826" ht="16.5" customHeight="1">
      <c r="T826" s="2"/>
    </row>
    <row r="827" ht="16.5" customHeight="1">
      <c r="T827" s="2"/>
    </row>
    <row r="828" ht="16.5" customHeight="1">
      <c r="T828" s="2"/>
    </row>
    <row r="829" ht="16.5" customHeight="1">
      <c r="T829" s="2"/>
    </row>
    <row r="830" ht="16.5" customHeight="1">
      <c r="T830" s="2"/>
    </row>
    <row r="831" ht="16.5" customHeight="1">
      <c r="T831" s="2"/>
    </row>
    <row r="832" ht="16.5" customHeight="1">
      <c r="T832" s="2"/>
    </row>
    <row r="833" ht="16.5" customHeight="1">
      <c r="T833" s="2"/>
    </row>
    <row r="834" ht="16.5" customHeight="1">
      <c r="T834" s="2"/>
    </row>
    <row r="835" ht="16.5" customHeight="1">
      <c r="T835" s="2"/>
    </row>
    <row r="836" ht="16.5" customHeight="1">
      <c r="T836" s="2"/>
    </row>
    <row r="837" ht="16.5" customHeight="1">
      <c r="T837" s="2"/>
    </row>
    <row r="838" ht="16.5" customHeight="1">
      <c r="T838" s="2"/>
    </row>
    <row r="839" ht="16.5" customHeight="1">
      <c r="T839" s="2"/>
    </row>
    <row r="840" ht="16.5" customHeight="1">
      <c r="T840" s="2"/>
    </row>
    <row r="841" ht="16.5" customHeight="1">
      <c r="T841" s="2"/>
    </row>
    <row r="842" ht="16.5" customHeight="1">
      <c r="T842" s="2"/>
    </row>
    <row r="843" ht="16.5" customHeight="1">
      <c r="T843" s="2"/>
    </row>
    <row r="844" ht="16.5" customHeight="1">
      <c r="T844" s="2"/>
    </row>
    <row r="845" ht="16.5" customHeight="1">
      <c r="T845" s="2"/>
    </row>
    <row r="846" ht="16.5" customHeight="1">
      <c r="T846" s="2"/>
    </row>
    <row r="847" ht="16.5" customHeight="1">
      <c r="T847" s="2"/>
    </row>
    <row r="848" ht="16.5" customHeight="1">
      <c r="T848" s="2"/>
    </row>
    <row r="849" ht="16.5" customHeight="1">
      <c r="T849" s="2"/>
    </row>
    <row r="850" ht="16.5" customHeight="1">
      <c r="T850" s="2"/>
    </row>
    <row r="851" ht="16.5" customHeight="1">
      <c r="T851" s="2"/>
    </row>
    <row r="852" ht="16.5" customHeight="1">
      <c r="T852" s="2"/>
    </row>
    <row r="853" ht="16.5" customHeight="1">
      <c r="T853" s="2"/>
    </row>
    <row r="854" ht="16.5" customHeight="1">
      <c r="T854" s="2"/>
    </row>
    <row r="855" ht="16.5" customHeight="1">
      <c r="T855" s="2"/>
    </row>
    <row r="856" ht="16.5" customHeight="1">
      <c r="T856" s="2"/>
    </row>
    <row r="857" ht="16.5" customHeight="1">
      <c r="T857" s="2"/>
    </row>
    <row r="858" ht="16.5" customHeight="1">
      <c r="T858" s="2"/>
    </row>
    <row r="859" ht="16.5" customHeight="1">
      <c r="T859" s="2"/>
    </row>
    <row r="860" ht="16.5" customHeight="1">
      <c r="T860" s="2"/>
    </row>
    <row r="861" ht="16.5" customHeight="1">
      <c r="T861" s="2"/>
    </row>
    <row r="862" ht="16.5" customHeight="1">
      <c r="T862" s="2"/>
    </row>
    <row r="863" ht="16.5" customHeight="1">
      <c r="T863" s="2"/>
    </row>
    <row r="864" ht="16.5" customHeight="1">
      <c r="T864" s="2"/>
    </row>
    <row r="865" ht="16.5" customHeight="1">
      <c r="T865" s="2"/>
    </row>
    <row r="866" ht="16.5" customHeight="1">
      <c r="T866" s="2"/>
    </row>
    <row r="867" ht="16.5" customHeight="1">
      <c r="T867" s="2"/>
    </row>
    <row r="868" ht="16.5" customHeight="1">
      <c r="T868" s="2"/>
    </row>
    <row r="869" ht="16.5" customHeight="1">
      <c r="T869" s="2"/>
    </row>
    <row r="870" ht="16.5" customHeight="1">
      <c r="T870" s="2"/>
    </row>
    <row r="871" ht="16.5" customHeight="1">
      <c r="T871" s="2"/>
    </row>
    <row r="872" ht="16.5" customHeight="1">
      <c r="T872" s="2"/>
    </row>
    <row r="873" ht="16.5" customHeight="1">
      <c r="T873" s="2"/>
    </row>
    <row r="874" ht="16.5" customHeight="1">
      <c r="T874" s="2"/>
    </row>
    <row r="875" ht="16.5" customHeight="1">
      <c r="T875" s="2"/>
    </row>
    <row r="876" ht="16.5" customHeight="1">
      <c r="T876" s="2"/>
    </row>
    <row r="877" ht="16.5" customHeight="1">
      <c r="T877" s="2"/>
    </row>
    <row r="878" ht="16.5" customHeight="1">
      <c r="T878" s="2"/>
    </row>
    <row r="879" ht="16.5" customHeight="1">
      <c r="T879" s="2"/>
    </row>
    <row r="880" ht="16.5" customHeight="1">
      <c r="T880" s="2"/>
    </row>
    <row r="881" ht="16.5" customHeight="1">
      <c r="T881" s="2"/>
    </row>
    <row r="882" ht="16.5" customHeight="1">
      <c r="T882" s="2"/>
    </row>
    <row r="883" ht="16.5" customHeight="1">
      <c r="T883" s="2"/>
    </row>
    <row r="884" ht="16.5" customHeight="1">
      <c r="T884" s="2"/>
    </row>
    <row r="885" ht="16.5" customHeight="1">
      <c r="T885" s="2"/>
    </row>
    <row r="886" ht="16.5" customHeight="1">
      <c r="T886" s="2"/>
    </row>
    <row r="887" ht="16.5" customHeight="1">
      <c r="T887" s="2"/>
    </row>
    <row r="888" ht="16.5" customHeight="1">
      <c r="T888" s="2"/>
    </row>
    <row r="889" ht="16.5" customHeight="1">
      <c r="T889" s="2"/>
    </row>
    <row r="890" ht="16.5" customHeight="1">
      <c r="T890" s="2"/>
    </row>
    <row r="891" ht="16.5" customHeight="1">
      <c r="T891" s="2"/>
    </row>
    <row r="892" ht="16.5" customHeight="1">
      <c r="T892" s="2"/>
    </row>
    <row r="893" ht="16.5" customHeight="1">
      <c r="T893" s="2"/>
    </row>
    <row r="894" ht="16.5" customHeight="1">
      <c r="T894" s="2"/>
    </row>
    <row r="895" ht="16.5" customHeight="1">
      <c r="T895" s="2"/>
    </row>
    <row r="896" ht="16.5" customHeight="1">
      <c r="T896" s="2"/>
    </row>
    <row r="897" ht="16.5" customHeight="1">
      <c r="T897" s="2"/>
    </row>
    <row r="898" ht="16.5" customHeight="1">
      <c r="T898" s="2"/>
    </row>
    <row r="899" ht="16.5" customHeight="1">
      <c r="T899" s="2"/>
    </row>
    <row r="900" ht="16.5" customHeight="1">
      <c r="T900" s="2"/>
    </row>
    <row r="901" ht="16.5" customHeight="1">
      <c r="T901" s="2"/>
    </row>
    <row r="902" ht="16.5" customHeight="1">
      <c r="T902" s="2"/>
    </row>
    <row r="903" ht="16.5" customHeight="1">
      <c r="T903" s="2"/>
    </row>
    <row r="904" ht="16.5" customHeight="1">
      <c r="T904" s="2"/>
    </row>
    <row r="905" ht="16.5" customHeight="1">
      <c r="T905" s="2"/>
    </row>
    <row r="906" ht="16.5" customHeight="1">
      <c r="T906" s="2"/>
    </row>
    <row r="907" ht="16.5" customHeight="1">
      <c r="T907" s="2"/>
    </row>
    <row r="908" ht="16.5" customHeight="1">
      <c r="T908" s="2"/>
    </row>
    <row r="909" ht="16.5" customHeight="1">
      <c r="T909" s="2"/>
    </row>
    <row r="910" ht="16.5" customHeight="1">
      <c r="T910" s="2"/>
    </row>
    <row r="911" ht="16.5" customHeight="1">
      <c r="T911" s="2"/>
    </row>
    <row r="912" ht="16.5" customHeight="1">
      <c r="T912" s="2"/>
    </row>
    <row r="913" ht="16.5" customHeight="1">
      <c r="T913" s="2"/>
    </row>
    <row r="914" ht="16.5" customHeight="1">
      <c r="T914" s="2"/>
    </row>
    <row r="915" ht="16.5" customHeight="1">
      <c r="T915" s="2"/>
    </row>
    <row r="916" ht="16.5" customHeight="1">
      <c r="T916" s="2"/>
    </row>
    <row r="917" ht="16.5" customHeight="1">
      <c r="T917" s="2"/>
    </row>
    <row r="918" ht="16.5" customHeight="1">
      <c r="T918" s="2"/>
    </row>
    <row r="919" ht="16.5" customHeight="1">
      <c r="T919" s="2"/>
    </row>
    <row r="920" ht="16.5" customHeight="1">
      <c r="T920" s="2"/>
    </row>
    <row r="921" ht="16.5" customHeight="1">
      <c r="T921" s="2"/>
    </row>
    <row r="922" ht="16.5" customHeight="1">
      <c r="T922" s="2"/>
    </row>
    <row r="923" ht="16.5" customHeight="1">
      <c r="T923" s="2"/>
    </row>
    <row r="924" ht="16.5" customHeight="1">
      <c r="T924" s="2"/>
    </row>
    <row r="925" ht="16.5" customHeight="1">
      <c r="T925" s="2"/>
    </row>
    <row r="926" ht="16.5" customHeight="1">
      <c r="T926" s="2"/>
    </row>
    <row r="927" ht="16.5" customHeight="1">
      <c r="T927" s="2"/>
    </row>
    <row r="928" ht="16.5" customHeight="1">
      <c r="T928" s="2"/>
    </row>
    <row r="929" ht="16.5" customHeight="1">
      <c r="T929" s="2"/>
    </row>
    <row r="930" ht="16.5" customHeight="1">
      <c r="T930" s="2"/>
    </row>
    <row r="931" ht="16.5" customHeight="1">
      <c r="T931" s="2"/>
    </row>
    <row r="932" ht="16.5" customHeight="1">
      <c r="T932" s="2"/>
    </row>
    <row r="933" ht="16.5" customHeight="1">
      <c r="T933" s="2"/>
    </row>
    <row r="934" ht="16.5" customHeight="1">
      <c r="T934" s="2"/>
    </row>
    <row r="935" ht="16.5" customHeight="1">
      <c r="T935" s="2"/>
    </row>
    <row r="936" ht="16.5" customHeight="1">
      <c r="T936" s="2"/>
    </row>
    <row r="937" ht="16.5" customHeight="1">
      <c r="T937" s="2"/>
    </row>
    <row r="938" ht="16.5" customHeight="1">
      <c r="T938" s="2"/>
    </row>
    <row r="939" ht="16.5" customHeight="1">
      <c r="T939" s="2"/>
    </row>
    <row r="940" ht="16.5" customHeight="1">
      <c r="T940" s="2"/>
    </row>
    <row r="941" ht="16.5" customHeight="1">
      <c r="T941" s="2"/>
    </row>
    <row r="942" ht="16.5" customHeight="1">
      <c r="T942" s="2"/>
    </row>
    <row r="943" ht="16.5" customHeight="1">
      <c r="T943" s="2"/>
    </row>
    <row r="944" ht="16.5" customHeight="1">
      <c r="T944" s="2"/>
    </row>
    <row r="945" ht="16.5" customHeight="1">
      <c r="T945" s="2"/>
    </row>
    <row r="946" ht="16.5" customHeight="1">
      <c r="T946" s="2"/>
    </row>
    <row r="947" ht="16.5" customHeight="1">
      <c r="T947" s="2"/>
    </row>
    <row r="948" ht="16.5" customHeight="1">
      <c r="T948" s="2"/>
    </row>
    <row r="949" ht="16.5" customHeight="1">
      <c r="T949" s="2"/>
    </row>
    <row r="950" ht="16.5" customHeight="1">
      <c r="T950" s="2"/>
    </row>
    <row r="951" ht="16.5" customHeight="1">
      <c r="T951" s="2"/>
    </row>
    <row r="952" ht="16.5" customHeight="1">
      <c r="T952" s="2"/>
    </row>
    <row r="953" ht="16.5" customHeight="1">
      <c r="T953" s="2"/>
    </row>
    <row r="954" ht="16.5" customHeight="1">
      <c r="T954" s="2"/>
    </row>
    <row r="955" ht="16.5" customHeight="1">
      <c r="T955" s="2"/>
    </row>
    <row r="956" ht="16.5" customHeight="1">
      <c r="T956" s="2"/>
    </row>
    <row r="957" ht="16.5" customHeight="1">
      <c r="T957" s="2"/>
    </row>
    <row r="958" ht="16.5" customHeight="1">
      <c r="T958" s="2"/>
    </row>
    <row r="959" ht="16.5" customHeight="1">
      <c r="T959" s="2"/>
    </row>
    <row r="960" ht="16.5" customHeight="1">
      <c r="T960" s="2"/>
    </row>
    <row r="961" ht="16.5" customHeight="1">
      <c r="T961" s="2"/>
    </row>
    <row r="962" ht="16.5" customHeight="1">
      <c r="T962" s="2"/>
    </row>
    <row r="963" ht="16.5" customHeight="1">
      <c r="T963" s="2"/>
    </row>
    <row r="964" ht="16.5" customHeight="1">
      <c r="T964" s="2"/>
    </row>
    <row r="965" ht="16.5" customHeight="1">
      <c r="T965" s="2"/>
    </row>
    <row r="966" ht="16.5" customHeight="1">
      <c r="T966" s="2"/>
    </row>
    <row r="967" ht="16.5" customHeight="1">
      <c r="T967" s="2"/>
    </row>
    <row r="968" ht="16.5" customHeight="1">
      <c r="T968" s="2"/>
    </row>
    <row r="969" ht="16.5" customHeight="1">
      <c r="T969" s="2"/>
    </row>
    <row r="970" ht="16.5" customHeight="1">
      <c r="T970" s="2"/>
    </row>
    <row r="971" ht="16.5" customHeight="1">
      <c r="T971" s="2"/>
    </row>
    <row r="972" ht="16.5" customHeight="1">
      <c r="T972" s="2"/>
    </row>
    <row r="973" ht="16.5" customHeight="1">
      <c r="T973" s="2"/>
    </row>
    <row r="974" ht="16.5" customHeight="1">
      <c r="T974" s="2"/>
    </row>
    <row r="975" ht="16.5" customHeight="1">
      <c r="T975" s="2"/>
    </row>
    <row r="976" ht="16.5" customHeight="1">
      <c r="T976" s="2"/>
    </row>
    <row r="977" ht="16.5" customHeight="1">
      <c r="T977" s="2"/>
    </row>
    <row r="978" ht="16.5" customHeight="1">
      <c r="T978" s="2"/>
    </row>
    <row r="979" ht="16.5" customHeight="1">
      <c r="T979" s="2"/>
    </row>
    <row r="980" ht="16.5" customHeight="1">
      <c r="T980" s="2"/>
    </row>
    <row r="981" ht="16.5" customHeight="1">
      <c r="T981" s="2"/>
    </row>
    <row r="982" ht="16.5" customHeight="1">
      <c r="T982" s="2"/>
    </row>
    <row r="983" ht="16.5" customHeight="1">
      <c r="T983" s="2"/>
    </row>
    <row r="984" ht="16.5" customHeight="1">
      <c r="T984" s="2"/>
    </row>
    <row r="985" ht="16.5" customHeight="1">
      <c r="T985" s="2"/>
    </row>
    <row r="986" ht="16.5" customHeight="1">
      <c r="T986" s="2"/>
    </row>
    <row r="987" ht="16.5" customHeight="1">
      <c r="T987" s="2"/>
    </row>
    <row r="988" ht="16.5" customHeight="1">
      <c r="T988" s="2"/>
    </row>
    <row r="989" ht="16.5" customHeight="1">
      <c r="T989" s="2"/>
    </row>
    <row r="990" ht="16.5" customHeight="1">
      <c r="T990" s="2"/>
    </row>
    <row r="991" ht="16.5" customHeight="1">
      <c r="T991" s="2"/>
    </row>
    <row r="992" ht="16.5" customHeight="1">
      <c r="T992" s="2"/>
    </row>
    <row r="993" ht="16.5" customHeight="1">
      <c r="T993" s="2"/>
    </row>
    <row r="994" ht="16.5" customHeight="1">
      <c r="T994" s="2"/>
    </row>
    <row r="995" ht="16.5" customHeight="1">
      <c r="T995" s="2"/>
    </row>
    <row r="996" ht="16.5" customHeight="1">
      <c r="T996" s="2"/>
    </row>
    <row r="997" ht="16.5" customHeight="1">
      <c r="T997" s="2"/>
    </row>
    <row r="998" ht="16.5" customHeight="1">
      <c r="T998" s="2"/>
    </row>
    <row r="999" ht="16.5" customHeight="1">
      <c r="T999" s="2"/>
    </row>
    <row r="1000" ht="16.5" customHeight="1">
      <c r="T1000" s="2"/>
    </row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49" t="s">
        <v>98</v>
      </c>
      <c r="B1" s="149" t="s">
        <v>2</v>
      </c>
      <c r="C1" s="149" t="s">
        <v>99</v>
      </c>
      <c r="D1" s="149" t="s">
        <v>100</v>
      </c>
      <c r="E1" s="150" t="s">
        <v>101</v>
      </c>
      <c r="F1" s="150" t="s">
        <v>102</v>
      </c>
      <c r="G1" s="151" t="s">
        <v>103</v>
      </c>
      <c r="H1" s="151" t="s">
        <v>104</v>
      </c>
      <c r="I1" s="151" t="s">
        <v>105</v>
      </c>
      <c r="J1" s="151" t="s">
        <v>106</v>
      </c>
      <c r="K1" s="150" t="s">
        <v>107</v>
      </c>
      <c r="L1" s="151" t="s">
        <v>108</v>
      </c>
    </row>
    <row r="2">
      <c r="A2" s="152" t="s">
        <v>109</v>
      </c>
      <c r="B2" s="152" t="s">
        <v>24</v>
      </c>
      <c r="C2" s="152">
        <v>29.0</v>
      </c>
      <c r="D2" s="152" t="s">
        <v>110</v>
      </c>
      <c r="E2" s="153" t="s">
        <v>111</v>
      </c>
      <c r="F2" s="153">
        <v>7.0</v>
      </c>
      <c r="G2" s="154"/>
      <c r="H2" s="155"/>
      <c r="I2" s="154"/>
      <c r="J2" s="154"/>
      <c r="K2" s="154"/>
      <c r="L2" s="156" t="s">
        <v>112</v>
      </c>
    </row>
    <row r="3">
      <c r="A3" s="152" t="s">
        <v>113</v>
      </c>
      <c r="B3" s="152" t="s">
        <v>25</v>
      </c>
      <c r="C3" s="152">
        <v>10.0</v>
      </c>
      <c r="D3" s="152" t="s">
        <v>110</v>
      </c>
      <c r="E3" s="153" t="s">
        <v>114</v>
      </c>
      <c r="F3" s="153">
        <v>50.0</v>
      </c>
      <c r="G3" s="154"/>
      <c r="H3" s="154"/>
      <c r="I3" s="148"/>
      <c r="J3" s="154"/>
      <c r="K3" s="154"/>
      <c r="L3" s="156" t="s">
        <v>115</v>
      </c>
    </row>
    <row r="4">
      <c r="A4" s="152" t="s">
        <v>116</v>
      </c>
      <c r="B4" s="152" t="s">
        <v>26</v>
      </c>
      <c r="C4" s="152">
        <v>50.0</v>
      </c>
      <c r="D4" s="152" t="s">
        <v>110</v>
      </c>
      <c r="E4" s="153" t="s">
        <v>117</v>
      </c>
      <c r="F4" s="153">
        <v>100.0</v>
      </c>
      <c r="G4" s="154"/>
      <c r="H4" s="154"/>
      <c r="I4" s="154"/>
      <c r="J4" s="154"/>
      <c r="K4" s="153" t="s">
        <v>118</v>
      </c>
      <c r="L4" s="157" t="s">
        <v>119</v>
      </c>
    </row>
    <row r="5">
      <c r="A5" s="152" t="s">
        <v>120</v>
      </c>
      <c r="B5" s="152" t="s">
        <v>27</v>
      </c>
      <c r="C5" s="152">
        <v>12.0</v>
      </c>
      <c r="D5" s="152" t="s">
        <v>110</v>
      </c>
      <c r="E5" s="153" t="s">
        <v>121</v>
      </c>
      <c r="F5" s="153">
        <v>1.0</v>
      </c>
      <c r="G5" s="154"/>
      <c r="H5" s="154"/>
      <c r="I5" s="154"/>
      <c r="J5" s="154"/>
      <c r="K5" s="154"/>
      <c r="L5" s="156" t="s">
        <v>122</v>
      </c>
    </row>
    <row r="6">
      <c r="A6" s="152" t="s">
        <v>123</v>
      </c>
      <c r="B6" s="152" t="s">
        <v>28</v>
      </c>
      <c r="C6" s="152">
        <v>46.0</v>
      </c>
      <c r="D6" s="152" t="s">
        <v>110</v>
      </c>
      <c r="E6" s="153" t="s">
        <v>124</v>
      </c>
      <c r="F6" s="153">
        <v>100.0</v>
      </c>
      <c r="G6" s="154"/>
      <c r="H6" s="154"/>
      <c r="I6" s="154"/>
      <c r="J6" s="154"/>
      <c r="K6" s="154"/>
      <c r="L6" s="156" t="s">
        <v>125</v>
      </c>
    </row>
    <row r="7">
      <c r="A7" s="152" t="s">
        <v>126</v>
      </c>
      <c r="B7" s="152" t="s">
        <v>29</v>
      </c>
      <c r="C7" s="152">
        <v>91.0</v>
      </c>
      <c r="D7" s="158" t="s">
        <v>110</v>
      </c>
      <c r="E7" s="153" t="s">
        <v>127</v>
      </c>
      <c r="F7" s="153">
        <v>100.0</v>
      </c>
      <c r="G7" s="154"/>
      <c r="H7" s="154"/>
      <c r="I7" s="154"/>
      <c r="J7" s="154"/>
      <c r="K7" s="154"/>
      <c r="L7" s="157" t="s">
        <v>128</v>
      </c>
    </row>
    <row r="8">
      <c r="A8" s="152" t="s">
        <v>129</v>
      </c>
      <c r="B8" s="152" t="s">
        <v>30</v>
      </c>
      <c r="C8" s="152">
        <v>3.0</v>
      </c>
      <c r="D8" s="152" t="s">
        <v>110</v>
      </c>
      <c r="E8" s="153" t="s">
        <v>130</v>
      </c>
      <c r="F8" s="153">
        <v>100.0</v>
      </c>
      <c r="G8" s="154"/>
      <c r="H8" s="154"/>
      <c r="I8" s="154"/>
      <c r="J8" s="154"/>
      <c r="K8" s="154"/>
      <c r="L8" s="156" t="s">
        <v>131</v>
      </c>
    </row>
    <row r="9">
      <c r="A9" s="152" t="s">
        <v>132</v>
      </c>
      <c r="B9" s="152" t="s">
        <v>31</v>
      </c>
      <c r="C9" s="152">
        <v>27.0</v>
      </c>
      <c r="D9" s="152" t="s">
        <v>110</v>
      </c>
      <c r="E9" s="159" t="s">
        <v>133</v>
      </c>
      <c r="F9" s="153">
        <v>1.0</v>
      </c>
      <c r="G9" s="154"/>
      <c r="H9" s="154"/>
      <c r="I9" s="154"/>
      <c r="J9" s="154"/>
      <c r="K9" s="154"/>
      <c r="L9" s="156" t="s">
        <v>134</v>
      </c>
    </row>
    <row r="10">
      <c r="A10" s="152" t="s">
        <v>135</v>
      </c>
      <c r="B10" s="152" t="s">
        <v>32</v>
      </c>
      <c r="C10" s="152">
        <v>13.0</v>
      </c>
      <c r="D10" s="152" t="s">
        <v>110</v>
      </c>
      <c r="E10" s="153" t="s">
        <v>136</v>
      </c>
      <c r="F10" s="153">
        <v>1.0</v>
      </c>
      <c r="G10" s="154"/>
      <c r="H10" s="154"/>
      <c r="I10" s="154"/>
      <c r="J10" s="154"/>
      <c r="K10" s="154"/>
      <c r="L10" s="156" t="s">
        <v>137</v>
      </c>
    </row>
    <row r="11">
      <c r="A11" s="152" t="s">
        <v>138</v>
      </c>
      <c r="B11" s="152" t="s">
        <v>33</v>
      </c>
      <c r="C11" s="152">
        <v>25.0</v>
      </c>
      <c r="D11" s="152" t="s">
        <v>139</v>
      </c>
      <c r="E11" s="153" t="s">
        <v>140</v>
      </c>
      <c r="F11" s="153">
        <v>1.0</v>
      </c>
      <c r="G11" s="154"/>
      <c r="H11" s="154"/>
      <c r="I11" s="154"/>
      <c r="J11" s="154"/>
      <c r="K11" s="153" t="s">
        <v>118</v>
      </c>
      <c r="L11" s="157" t="s">
        <v>141</v>
      </c>
    </row>
    <row r="12">
      <c r="A12" s="152" t="s">
        <v>142</v>
      </c>
      <c r="B12" s="152" t="s">
        <v>35</v>
      </c>
      <c r="C12" s="152">
        <v>55.0</v>
      </c>
      <c r="D12" s="152" t="s">
        <v>110</v>
      </c>
      <c r="E12" s="153" t="s">
        <v>143</v>
      </c>
      <c r="F12" s="153">
        <v>64.0</v>
      </c>
      <c r="G12" s="154"/>
      <c r="H12" s="154"/>
      <c r="I12" s="154"/>
      <c r="J12" s="154"/>
      <c r="K12" s="154"/>
      <c r="L12" s="157" t="s">
        <v>144</v>
      </c>
    </row>
    <row r="13">
      <c r="A13" s="152" t="s">
        <v>145</v>
      </c>
      <c r="B13" s="152" t="s">
        <v>36</v>
      </c>
      <c r="C13" s="152">
        <v>88.0</v>
      </c>
      <c r="D13" s="152" t="s">
        <v>110</v>
      </c>
      <c r="E13" s="153" t="s">
        <v>146</v>
      </c>
      <c r="F13" s="153">
        <v>100.0</v>
      </c>
      <c r="G13" s="154"/>
      <c r="H13" s="154"/>
      <c r="I13" s="154"/>
      <c r="J13" s="154"/>
      <c r="K13" s="154"/>
      <c r="L13" s="157" t="s">
        <v>147</v>
      </c>
    </row>
    <row r="14">
      <c r="A14" s="152" t="s">
        <v>148</v>
      </c>
      <c r="B14" s="152" t="s">
        <v>37</v>
      </c>
      <c r="C14" s="152">
        <v>0.0</v>
      </c>
      <c r="D14" s="152" t="s">
        <v>110</v>
      </c>
      <c r="E14" s="159" t="s">
        <v>149</v>
      </c>
      <c r="F14" s="153">
        <v>12.11</v>
      </c>
      <c r="G14" s="154"/>
      <c r="H14" s="154"/>
      <c r="I14" s="154"/>
      <c r="J14" s="154"/>
      <c r="K14" s="154"/>
      <c r="L14" s="157" t="s">
        <v>150</v>
      </c>
    </row>
    <row r="15">
      <c r="A15" s="152" t="s">
        <v>151</v>
      </c>
      <c r="B15" s="152" t="s">
        <v>38</v>
      </c>
      <c r="C15" s="152">
        <v>18.0</v>
      </c>
      <c r="D15" s="152" t="s">
        <v>110</v>
      </c>
      <c r="E15" s="153" t="s">
        <v>152</v>
      </c>
      <c r="F15" s="153">
        <v>2.0</v>
      </c>
      <c r="G15" s="154"/>
      <c r="H15" s="154"/>
      <c r="I15" s="154"/>
      <c r="J15" s="154"/>
      <c r="K15" s="154"/>
      <c r="L15" s="157" t="s">
        <v>153</v>
      </c>
    </row>
    <row r="16">
      <c r="A16" s="152" t="s">
        <v>154</v>
      </c>
      <c r="B16" s="152" t="s">
        <v>39</v>
      </c>
      <c r="C16" s="152">
        <v>100.0</v>
      </c>
      <c r="D16" s="152" t="s">
        <v>110</v>
      </c>
      <c r="E16" s="153" t="s">
        <v>155</v>
      </c>
      <c r="F16" s="153">
        <v>100.0</v>
      </c>
      <c r="G16" s="154"/>
      <c r="H16" s="154"/>
      <c r="I16" s="154"/>
      <c r="J16" s="154"/>
      <c r="K16" s="154"/>
      <c r="L16" s="156" t="s">
        <v>156</v>
      </c>
    </row>
    <row r="17">
      <c r="A17" s="152" t="s">
        <v>157</v>
      </c>
      <c r="B17" s="152" t="s">
        <v>40</v>
      </c>
      <c r="C17" s="152">
        <v>17.0</v>
      </c>
      <c r="D17" s="152" t="s">
        <v>110</v>
      </c>
      <c r="E17" s="153" t="s">
        <v>158</v>
      </c>
      <c r="F17" s="153">
        <v>58.0</v>
      </c>
      <c r="G17" s="154"/>
      <c r="H17" s="154"/>
      <c r="I17" s="154"/>
      <c r="J17" s="154"/>
      <c r="K17" s="154"/>
      <c r="L17" s="156" t="s">
        <v>159</v>
      </c>
    </row>
    <row r="18">
      <c r="A18" s="152" t="s">
        <v>160</v>
      </c>
      <c r="B18" s="152" t="s">
        <v>41</v>
      </c>
      <c r="C18" s="152">
        <v>14.0</v>
      </c>
      <c r="D18" s="152" t="s">
        <v>110</v>
      </c>
      <c r="E18" s="153" t="s">
        <v>161</v>
      </c>
      <c r="F18" s="153">
        <v>100.0</v>
      </c>
      <c r="G18" s="148"/>
      <c r="H18" s="154"/>
      <c r="I18" s="154"/>
      <c r="J18" s="154"/>
      <c r="K18" s="154"/>
      <c r="L18" s="160" t="s">
        <v>162</v>
      </c>
    </row>
    <row r="19">
      <c r="A19" s="152" t="s">
        <v>163</v>
      </c>
      <c r="B19" s="152" t="s">
        <v>42</v>
      </c>
      <c r="C19" s="152">
        <v>56.0</v>
      </c>
      <c r="D19" s="152" t="s">
        <v>110</v>
      </c>
      <c r="E19" s="153" t="s">
        <v>164</v>
      </c>
      <c r="F19" s="153">
        <v>100.0</v>
      </c>
      <c r="G19" s="154"/>
      <c r="H19" s="154"/>
      <c r="I19" s="154"/>
      <c r="J19" s="154"/>
      <c r="K19" s="154"/>
      <c r="L19" s="156" t="s">
        <v>165</v>
      </c>
    </row>
    <row r="20">
      <c r="A20" s="152" t="s">
        <v>166</v>
      </c>
      <c r="B20" s="152" t="s">
        <v>43</v>
      </c>
      <c r="C20" s="152">
        <v>1.0</v>
      </c>
      <c r="D20" s="161" t="s">
        <v>139</v>
      </c>
      <c r="E20" s="153" t="s">
        <v>167</v>
      </c>
      <c r="F20" s="153">
        <v>10.0</v>
      </c>
      <c r="G20" s="154"/>
      <c r="H20" s="154"/>
      <c r="I20" s="154"/>
      <c r="J20" s="154"/>
      <c r="K20" s="154"/>
      <c r="L20" s="157" t="s">
        <v>168</v>
      </c>
    </row>
    <row r="21">
      <c r="A21" s="152" t="s">
        <v>169</v>
      </c>
      <c r="B21" s="152" t="s">
        <v>44</v>
      </c>
      <c r="C21" s="152">
        <v>20.0</v>
      </c>
      <c r="D21" s="152" t="s">
        <v>110</v>
      </c>
      <c r="E21" s="159" t="s">
        <v>170</v>
      </c>
      <c r="F21" s="153">
        <v>46.0</v>
      </c>
      <c r="G21" s="154"/>
      <c r="H21" s="154"/>
      <c r="I21" s="154"/>
      <c r="J21" s="154"/>
      <c r="K21" s="154"/>
      <c r="L21" s="156" t="s">
        <v>171</v>
      </c>
    </row>
    <row r="22">
      <c r="A22" s="148" t="s">
        <v>172</v>
      </c>
      <c r="B22" s="148" t="s">
        <v>97</v>
      </c>
      <c r="C22" s="146">
        <v>-1.0</v>
      </c>
      <c r="D22" s="148" t="s">
        <v>173</v>
      </c>
      <c r="E22" s="148"/>
      <c r="F22" s="148"/>
      <c r="G22" s="148"/>
      <c r="H22" s="148"/>
      <c r="I22" s="148"/>
      <c r="J22" s="148"/>
      <c r="K22" s="148"/>
      <c r="L22" s="156" t="s">
        <v>174</v>
      </c>
    </row>
    <row r="23">
      <c r="A23" s="148" t="s">
        <v>175</v>
      </c>
      <c r="B23" s="148" t="s">
        <v>96</v>
      </c>
      <c r="C23" s="146">
        <v>12.0</v>
      </c>
      <c r="D23" s="148" t="s">
        <v>110</v>
      </c>
      <c r="E23" s="148"/>
      <c r="F23" s="148"/>
      <c r="G23" s="148"/>
      <c r="H23" s="148"/>
      <c r="I23" s="148"/>
      <c r="J23" s="148"/>
      <c r="K23" s="148"/>
      <c r="L23" s="156" t="s">
        <v>176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4" t="s">
        <v>2</v>
      </c>
      <c r="B1" s="114" t="s">
        <v>51</v>
      </c>
      <c r="C1" s="114" t="s">
        <v>59</v>
      </c>
      <c r="D1" s="114" t="s">
        <v>91</v>
      </c>
      <c r="E1" s="114" t="s">
        <v>61</v>
      </c>
      <c r="F1" s="114" t="s">
        <v>60</v>
      </c>
      <c r="G1" s="114" t="s">
        <v>65</v>
      </c>
      <c r="H1" s="114" t="s">
        <v>3</v>
      </c>
      <c r="I1" s="114" t="s">
        <v>47</v>
      </c>
      <c r="J1" s="114" t="s">
        <v>48</v>
      </c>
      <c r="K1" s="114" t="s">
        <v>49</v>
      </c>
      <c r="L1" s="114" t="s">
        <v>50</v>
      </c>
      <c r="M1" s="114" t="s">
        <v>6</v>
      </c>
      <c r="N1" s="114" t="s">
        <v>52</v>
      </c>
      <c r="O1" s="114" t="s">
        <v>53</v>
      </c>
      <c r="P1" s="114" t="s">
        <v>54</v>
      </c>
      <c r="Q1" s="114" t="s">
        <v>55</v>
      </c>
      <c r="R1" s="114" t="s">
        <v>56</v>
      </c>
      <c r="S1" s="114" t="s">
        <v>57</v>
      </c>
      <c r="T1" s="114" t="s">
        <v>58</v>
      </c>
      <c r="U1" s="114" t="s">
        <v>86</v>
      </c>
      <c r="V1" s="114" t="s">
        <v>63</v>
      </c>
      <c r="W1" s="114" t="s">
        <v>64</v>
      </c>
      <c r="X1" s="114" t="s">
        <v>92</v>
      </c>
    </row>
    <row r="2">
      <c r="A2" s="114" t="s">
        <v>94</v>
      </c>
      <c r="B2" s="119">
        <f>max(B3:B8)</f>
        <v>61</v>
      </c>
      <c r="C2" s="119">
        <f>MIN(C3:C8)</f>
        <v>7.37704918</v>
      </c>
      <c r="D2" s="119">
        <f>max(D3:D8)</f>
        <v>15.1875002</v>
      </c>
      <c r="E2" s="119">
        <f t="shared" ref="E2:G2" si="1">MIN(E3:E8)</f>
        <v>1.162500015</v>
      </c>
      <c r="F2" s="119">
        <f t="shared" si="1"/>
        <v>0.9016393443</v>
      </c>
      <c r="G2" s="119">
        <f t="shared" si="1"/>
        <v>2.06557377</v>
      </c>
      <c r="H2" s="119">
        <f t="shared" ref="H2:X2" si="2">max(H3:H8)</f>
        <v>16</v>
      </c>
      <c r="I2" s="119">
        <f t="shared" si="2"/>
        <v>8</v>
      </c>
      <c r="J2" s="119">
        <f t="shared" si="2"/>
        <v>4</v>
      </c>
      <c r="K2" s="119">
        <f t="shared" si="2"/>
        <v>1</v>
      </c>
      <c r="L2" s="119">
        <f t="shared" si="2"/>
        <v>324</v>
      </c>
      <c r="M2" s="119">
        <f t="shared" si="2"/>
        <v>276</v>
      </c>
      <c r="N2" s="119">
        <f t="shared" si="2"/>
        <v>71</v>
      </c>
      <c r="O2" s="119">
        <f t="shared" si="2"/>
        <v>2</v>
      </c>
      <c r="P2" s="119">
        <f t="shared" si="2"/>
        <v>45</v>
      </c>
      <c r="Q2" s="119">
        <f t="shared" si="2"/>
        <v>10</v>
      </c>
      <c r="R2" s="119">
        <f t="shared" si="2"/>
        <v>82</v>
      </c>
      <c r="S2" s="119">
        <f t="shared" si="2"/>
        <v>79</v>
      </c>
      <c r="T2" s="119">
        <f t="shared" si="2"/>
        <v>62</v>
      </c>
      <c r="U2" s="119">
        <f t="shared" si="2"/>
        <v>3.8125</v>
      </c>
      <c r="V2" s="119">
        <f t="shared" si="2"/>
        <v>1.687500022</v>
      </c>
      <c r="W2" s="119">
        <f t="shared" si="2"/>
        <v>0.9310344828</v>
      </c>
      <c r="X2" s="119">
        <f t="shared" si="2"/>
        <v>59.375</v>
      </c>
    </row>
    <row r="3">
      <c r="A3" s="114" t="s">
        <v>24</v>
      </c>
      <c r="B3" s="119">
        <f>+'23 서구하반기(24)'!H28+'23 下코모도리그(24)'!H28+'24 上코모도리그(24)'!H28+'24 上디비전리그(24)'!H28</f>
        <v>2.666333333</v>
      </c>
      <c r="C3" s="162">
        <f t="shared" ref="C3:C9" si="3">+T3*9/B3</f>
        <v>57.38217277</v>
      </c>
      <c r="D3" s="163">
        <f t="shared" ref="D3:D9" si="4">(R3/B3*9)</f>
        <v>3.375421928</v>
      </c>
      <c r="E3" s="164">
        <f t="shared" ref="E3:E9" si="5">N3/B3</f>
        <v>1.500187523</v>
      </c>
      <c r="F3" s="165">
        <f t="shared" ref="F3:F9" si="6">(P3+Q3)/B3</f>
        <v>7.125890736</v>
      </c>
      <c r="G3" s="166">
        <f t="shared" ref="G3:G9" si="7">(N3+P3+Q3)/B3</f>
        <v>8.62607826</v>
      </c>
      <c r="H3" s="116">
        <f>+'23 서구하반기(24)'!B28+'23 下코모도리그(24)'!B28+'24 上코모도리그(24)'!B28+'24 上디비전리그(24)'!B28</f>
        <v>3</v>
      </c>
      <c r="I3" s="116">
        <f>+'23 서구하반기(24)'!C28+'23 下코모도리그(24)'!C28+'24 上코모도리그(24)'!C28+'24 上디비전리그(24)'!C28</f>
        <v>0</v>
      </c>
      <c r="J3" s="116">
        <f>+'23 서구하반기(24)'!D28+'23 下코모도리그(24)'!D28+'24 上코모도리그(24)'!D28+'24 上디비전리그(24)'!D28</f>
        <v>0</v>
      </c>
      <c r="K3" s="116">
        <f>+'23 서구하반기(24)'!E28+'23 下코모도리그(24)'!E28+'24 上코모도리그(24)'!E28+'24 上디비전리그(24)'!E28</f>
        <v>0</v>
      </c>
      <c r="L3" s="116">
        <f>+'23 서구하반기(24)'!F28+'23 下코모도리그(24)'!F28+'24 上코모도리그(24)'!F28+'24 上디비전리그(24)'!F28</f>
        <v>32</v>
      </c>
      <c r="M3" s="116">
        <f>+'23 서구하반기(24)'!G28+'23 下코모도리그(24)'!G28+'24 上코모도리그(24)'!G28+'24 上디비전리그(24)'!G28</f>
        <v>12</v>
      </c>
      <c r="N3" s="167">
        <f>+'23 서구하반기(24)'!I28+'23 下코모도리그(24)'!I28+'24 上코모도리그(24)'!I28+'24 上디비전리그(24)'!I28</f>
        <v>4</v>
      </c>
      <c r="O3" s="116">
        <f>+'23 서구하반기(24)'!J28+'23 下코모도리그(24)'!J28+'24 上코모도리그(24)'!J28+'24 上디비전리그(24)'!J28</f>
        <v>0</v>
      </c>
      <c r="P3" s="168">
        <f>+'23 서구하반기(24)'!K28+'23 下코모도리그(24)'!K28+'24 上코모도리그(24)'!K28+'24 上디비전리그(24)'!K28</f>
        <v>19</v>
      </c>
      <c r="Q3" s="168">
        <f>+'23 서구하반기(24)'!L28+'23 下코모도리그(24)'!L28+'24 上코모도리그(24)'!L28+'24 上디비전리그(24)'!L28</f>
        <v>0</v>
      </c>
      <c r="R3" s="168">
        <f>+'23 서구하반기(24)'!M28+'23 下코모도리그(24)'!M28+'24 上코모도리그(24)'!M28+'24 上디비전리그(24)'!M28</f>
        <v>1</v>
      </c>
      <c r="S3" s="116">
        <f>+'23 서구하반기(24)'!N28+'23 下코모도리그(24)'!N28+'24 上코모도리그(24)'!N28+'24 上디비전리그(24)'!N28</f>
        <v>22</v>
      </c>
      <c r="T3" s="116">
        <f>+'23 서구하반기(24)'!O28+'23 下코모도리그(24)'!O28+'24 上코모도리그(24)'!O28+'24 上디비전리그(24)'!O28</f>
        <v>17</v>
      </c>
      <c r="U3" s="164">
        <f t="shared" ref="U3:U8" si="8">B3/H3</f>
        <v>0.8887777778</v>
      </c>
      <c r="V3" s="166">
        <f t="shared" ref="V3:V9" si="9">R3/B3</f>
        <v>0.3750468809</v>
      </c>
      <c r="W3" s="169">
        <f t="shared" ref="W3:W9" si="10">T3/S3</f>
        <v>0.7727272727</v>
      </c>
      <c r="X3" s="163">
        <f t="shared" ref="X3:X8" si="11">+(Q3+P3)/L3*100</f>
        <v>59.375</v>
      </c>
    </row>
    <row r="4">
      <c r="A4" s="114" t="s">
        <v>33</v>
      </c>
      <c r="B4" s="119">
        <f>+'23 서구하반기(24)'!H31+'23 下코모도리그(24)'!H31+'24 上코모도리그(24)'!H31+'24 上디비전리그(24)'!H31</f>
        <v>61</v>
      </c>
      <c r="C4" s="170">
        <f t="shared" si="3"/>
        <v>7.37704918</v>
      </c>
      <c r="D4" s="163">
        <f t="shared" si="4"/>
        <v>12.09836066</v>
      </c>
      <c r="E4" s="164">
        <f t="shared" si="5"/>
        <v>1.163934426</v>
      </c>
      <c r="F4" s="166">
        <f t="shared" si="6"/>
        <v>0.9016393443</v>
      </c>
      <c r="G4" s="166">
        <f t="shared" si="7"/>
        <v>2.06557377</v>
      </c>
      <c r="H4" s="116">
        <f>+'23 서구하반기(24)'!B31+'23 下코모도리그(24)'!B31+'24 上코모도리그(24)'!B31+'24 上디비전리그(24)'!B31</f>
        <v>16</v>
      </c>
      <c r="I4" s="134">
        <f>+'23 서구하반기(24)'!C31+'23 下코모도리그(24)'!C31+'24 上코모도리그(24)'!C31+'24 上디비전리그(24)'!C31</f>
        <v>8</v>
      </c>
      <c r="J4" s="116">
        <f>+'23 서구하반기(24)'!D31+'23 下코모도리그(24)'!D31+'24 上코모도리그(24)'!D31+'24 上디비전리그(24)'!D31</f>
        <v>4</v>
      </c>
      <c r="K4" s="116">
        <f>+'23 서구하반기(24)'!E31+'23 下코모도리그(24)'!E31+'24 上코모도리그(24)'!E31+'24 上디비전리그(24)'!E31</f>
        <v>1</v>
      </c>
      <c r="L4" s="116">
        <f>+'23 서구하반기(24)'!F31+'23 下코모도리그(24)'!F31+'24 上코모도리그(24)'!F31+'24 上디비전리그(24)'!F31</f>
        <v>324</v>
      </c>
      <c r="M4" s="116">
        <f>+'23 서구하반기(24)'!G31+'23 下코모도리그(24)'!G31+'24 上코모도리그(24)'!G31+'24 上디비전리그(24)'!G31</f>
        <v>276</v>
      </c>
      <c r="N4" s="167">
        <f>+'23 서구하반기(24)'!I31+'23 下코모도리그(24)'!I31+'24 上코모도리그(24)'!I31+'24 上디비전리그(24)'!I31</f>
        <v>71</v>
      </c>
      <c r="O4" s="116">
        <f>+'23 서구하반기(24)'!J31+'23 下코모도리그(24)'!J31+'24 上코모도리그(24)'!J31+'24 上디비전리그(24)'!J31</f>
        <v>1</v>
      </c>
      <c r="P4" s="168">
        <f>+'23 서구하반기(24)'!K31+'23 下코모도리그(24)'!K31+'24 上코모도리그(24)'!K31+'24 上디비전리그(24)'!K31</f>
        <v>45</v>
      </c>
      <c r="Q4" s="168">
        <f>+'23 서구하반기(24)'!L31+'23 下코모도리그(24)'!L31+'24 上코모도리그(24)'!L31+'24 上디비전리그(24)'!L31</f>
        <v>10</v>
      </c>
      <c r="R4" s="171">
        <f>+'23 서구하반기(24)'!M31+'23 下코모도리그(24)'!M31+'24 上코모도리그(24)'!M31+'24 上디비전리그(24)'!M31</f>
        <v>82</v>
      </c>
      <c r="S4" s="116">
        <f>+'23 서구하반기(24)'!N31+'23 下코모도리그(24)'!N31+'24 上코모도리그(24)'!N31+'24 上디비전리그(24)'!N31</f>
        <v>79</v>
      </c>
      <c r="T4" s="116">
        <f>+'23 서구하반기(24)'!O31+'23 下코모도리그(24)'!O31+'24 上코모도리그(24)'!O31+'24 上디비전리그(24)'!O31</f>
        <v>50</v>
      </c>
      <c r="U4" s="164">
        <f t="shared" si="8"/>
        <v>3.8125</v>
      </c>
      <c r="V4" s="166">
        <f t="shared" si="9"/>
        <v>1.344262295</v>
      </c>
      <c r="W4" s="172">
        <f t="shared" si="10"/>
        <v>0.6329113924</v>
      </c>
      <c r="X4" s="173">
        <f t="shared" si="11"/>
        <v>16.97530864</v>
      </c>
    </row>
    <row r="5">
      <c r="A5" s="114" t="s">
        <v>36</v>
      </c>
      <c r="B5" s="119">
        <f>+'23 서구하반기(24)'!H32+'23 下코모도리그(24)'!H32+'24 上코모도리그(24)'!H33+'24 上디비전리그(24)'!H33</f>
        <v>7.66666</v>
      </c>
      <c r="C5" s="162">
        <f t="shared" si="3"/>
        <v>31.69567974</v>
      </c>
      <c r="D5" s="163">
        <f t="shared" si="4"/>
        <v>7.043484386</v>
      </c>
      <c r="E5" s="164">
        <f t="shared" si="5"/>
        <v>2.217393233</v>
      </c>
      <c r="F5" s="165">
        <f t="shared" si="6"/>
        <v>3.130437505</v>
      </c>
      <c r="G5" s="166">
        <f t="shared" si="7"/>
        <v>5.347830737</v>
      </c>
      <c r="H5" s="116">
        <f>+'23 서구하반기(24)'!B32+'23 下코모도리그(24)'!B32+'24 上코모도리그(24)'!B33+'24 上디비전리그(24)'!B33</f>
        <v>7</v>
      </c>
      <c r="I5" s="116">
        <f>+'23 서구하반기(24)'!C32+'23 下코모도리그(24)'!C32+'24 上코모도리그(24)'!C33+'24 上디비전리그(24)'!C33</f>
        <v>2</v>
      </c>
      <c r="J5" s="116">
        <f>+'23 서구하반기(24)'!D32+'23 下코모도리그(24)'!D32+'24 上코모도리그(24)'!D33+'24 上디비전리그(24)'!D33</f>
        <v>2</v>
      </c>
      <c r="K5" s="116">
        <f>+'23 서구하반기(24)'!E32+'23 下코모도리그(24)'!E32+'24 上코모도리그(24)'!E33+'24 上디비전리그(24)'!E33</f>
        <v>0</v>
      </c>
      <c r="L5" s="116">
        <f>+'23 서구하반기(24)'!F32+'23 下코모도리그(24)'!F32+'24 上코모도리그(24)'!F33+'24 上디비전리그(24)'!F33</f>
        <v>64</v>
      </c>
      <c r="M5" s="116">
        <f>+'23 서구하반기(24)'!G32+'23 下코모도리그(24)'!G32+'24 上코모도리그(24)'!G33+'24 上디비전리그(24)'!G33</f>
        <v>42</v>
      </c>
      <c r="N5" s="167">
        <f>+'23 서구하반기(24)'!I32+'23 下코모도리그(24)'!I32+'24 上코모도리그(24)'!I33+'24 上디비전리그(24)'!I33</f>
        <v>17</v>
      </c>
      <c r="O5" s="116">
        <f>+'23 서구하반기(24)'!J32+'23 下코모도리그(24)'!J32+'24 上코모도리그(24)'!J33+'24 上디비전리그(24)'!J33</f>
        <v>0</v>
      </c>
      <c r="P5" s="168">
        <f>+'23 서구하반기(24)'!K32+'23 下코모도리그(24)'!K32+'24 上코모도리그(24)'!K33+'24 上디비전리그(24)'!K33</f>
        <v>23</v>
      </c>
      <c r="Q5" s="168">
        <f>+'23 서구하반기(24)'!L32+'23 下코모도리그(24)'!L32+'24 上코모도리그(24)'!L33+'24 上디비전리그(24)'!L33</f>
        <v>1</v>
      </c>
      <c r="R5" s="168">
        <f>+'23 서구하반기(24)'!M32+'23 下코모도리그(24)'!M32+'24 上코모도리그(24)'!M33+'24 上디비전리그(24)'!M33</f>
        <v>6</v>
      </c>
      <c r="S5" s="116">
        <f>+'23 서구하반기(24)'!N32+'23 下코모도리그(24)'!N32+'24 上코모도리그(24)'!N33+'24 上디비전리그(24)'!N33</f>
        <v>29</v>
      </c>
      <c r="T5" s="116">
        <f>+'23 서구하반기(24)'!O32+'23 下코모도리그(24)'!O32+'24 上코모도리그(24)'!O33+'24 上디비전리그(24)'!O33</f>
        <v>27</v>
      </c>
      <c r="U5" s="164">
        <f t="shared" si="8"/>
        <v>1.095237143</v>
      </c>
      <c r="V5" s="166">
        <f t="shared" si="9"/>
        <v>0.7826093762</v>
      </c>
      <c r="W5" s="174">
        <f t="shared" si="10"/>
        <v>0.9310344828</v>
      </c>
      <c r="X5" s="163">
        <f t="shared" si="11"/>
        <v>37.5</v>
      </c>
    </row>
    <row r="6">
      <c r="A6" s="114" t="s">
        <v>37</v>
      </c>
      <c r="B6" s="119">
        <f>+'23 서구하반기(24)'!H33+'23 下코모도리그(24)'!H33+'24 上코모도리그(24)'!H34+'24 上디비전리그(24)'!H34</f>
        <v>22.999966</v>
      </c>
      <c r="C6" s="170">
        <f t="shared" si="3"/>
        <v>24.26090543</v>
      </c>
      <c r="D6" s="163">
        <f t="shared" si="4"/>
        <v>10.17392808</v>
      </c>
      <c r="E6" s="164">
        <f t="shared" si="5"/>
        <v>2.826091134</v>
      </c>
      <c r="F6" s="166">
        <f t="shared" si="6"/>
        <v>1.782611331</v>
      </c>
      <c r="G6" s="166">
        <f t="shared" si="7"/>
        <v>4.608702465</v>
      </c>
      <c r="H6" s="116">
        <f>+'23 서구하반기(24)'!B33+'23 下코모도리그(24)'!B33+'24 上코모도리그(24)'!B34+'24 上디비전리그(24)'!B34</f>
        <v>10</v>
      </c>
      <c r="I6" s="116">
        <f>+'23 서구하반기(24)'!C33+'23 下코모도리그(24)'!C33+'24 上코모도리그(24)'!C34+'24 上디비전리그(24)'!C34</f>
        <v>2</v>
      </c>
      <c r="J6" s="116">
        <f>+'23 서구하반기(24)'!D33+'23 下코모도리그(24)'!D33+'24 上코모도리그(24)'!D34+'24 上디비전리그(24)'!D34</f>
        <v>3</v>
      </c>
      <c r="K6" s="116">
        <f>+'23 서구하반기(24)'!E33+'23 下코모도리그(24)'!E33+'24 上코모도리그(24)'!E34+'24 上디비전리그(24)'!E34</f>
        <v>0</v>
      </c>
      <c r="L6" s="116">
        <f>+'23 서구하반기(24)'!F33+'23 下코모도리그(24)'!F33+'24 上코모도리그(24)'!F34+'24 上디비전리그(24)'!F34</f>
        <v>170</v>
      </c>
      <c r="M6" s="116">
        <f>+'23 서구하반기(24)'!G33+'23 下코모도리그(24)'!G33+'24 上코모도리그(24)'!G34+'24 上디비전리그(24)'!G34</f>
        <v>125</v>
      </c>
      <c r="N6" s="167">
        <f>+'23 서구하반기(24)'!I33+'23 下코모도리그(24)'!I33+'24 上코모도리그(24)'!I34+'24 上디비전리그(24)'!I34</f>
        <v>65</v>
      </c>
      <c r="O6" s="116">
        <f>+'23 서구하반기(24)'!J33+'23 下코모도리그(24)'!J33+'24 上코모도리그(24)'!J34+'24 上디비전리그(24)'!J34</f>
        <v>1</v>
      </c>
      <c r="P6" s="168">
        <f>+'23 서구하반기(24)'!K33+'23 下코모도리그(24)'!K33+'24 上코모도리그(24)'!K34+'24 上디비전리그(24)'!K34</f>
        <v>32</v>
      </c>
      <c r="Q6" s="168">
        <f>+'23 서구하반기(24)'!L33+'23 下코모도리그(24)'!L33+'24 上코모도리그(24)'!L34+'24 上디비전리그(24)'!L34</f>
        <v>9</v>
      </c>
      <c r="R6" s="168">
        <f>+'23 서구하반기(24)'!M33+'23 下코모도리그(24)'!M33+'24 上코모도리그(24)'!M34+'24 上디비전리그(24)'!M34</f>
        <v>26</v>
      </c>
      <c r="S6" s="116">
        <f>+'23 서구하반기(24)'!N33+'23 下코모도리그(24)'!N33+'24 上코모도리그(24)'!N34+'24 上디비전리그(24)'!N34</f>
        <v>74</v>
      </c>
      <c r="T6" s="116">
        <f>+'23 서구하반기(24)'!O33+'23 下코모도리그(24)'!O33+'24 上코모도리그(24)'!O34+'24 上디비전리그(24)'!O34</f>
        <v>62</v>
      </c>
      <c r="U6" s="164">
        <f t="shared" si="8"/>
        <v>2.2999966</v>
      </c>
      <c r="V6" s="166">
        <f t="shared" si="9"/>
        <v>1.130436454</v>
      </c>
      <c r="W6" s="169">
        <f t="shared" si="10"/>
        <v>0.8378378378</v>
      </c>
      <c r="X6" s="163">
        <f t="shared" si="11"/>
        <v>24.11764706</v>
      </c>
    </row>
    <row r="7">
      <c r="A7" s="114" t="s">
        <v>40</v>
      </c>
      <c r="B7" s="119">
        <f>'24 上코모도리그(24)'!H35+'24 上디비전리그(24)'!H35</f>
        <v>4.666666667</v>
      </c>
      <c r="C7" s="162">
        <f t="shared" si="3"/>
        <v>44.35714286</v>
      </c>
      <c r="D7" s="163">
        <f t="shared" si="4"/>
        <v>9.642857143</v>
      </c>
      <c r="E7" s="175">
        <f t="shared" si="5"/>
        <v>5.357142857</v>
      </c>
      <c r="F7" s="166">
        <f t="shared" si="6"/>
        <v>1.928571429</v>
      </c>
      <c r="G7" s="166">
        <f t="shared" si="7"/>
        <v>7.285714286</v>
      </c>
      <c r="H7" s="116">
        <f>'24 上코모도리그(24)'!B35+'24 上디비전리그(24)'!B35</f>
        <v>4</v>
      </c>
      <c r="I7" s="116">
        <f>'24 上코모도리그(24)'!C35+'24 上디비전리그(24)'!C35</f>
        <v>0</v>
      </c>
      <c r="J7" s="116">
        <f>'24 上코모도리그(24)'!D35+'24 上디비전리그(24)'!D35</f>
        <v>2</v>
      </c>
      <c r="K7" s="116">
        <f>'24 上코모도리그(24)'!E35+'24 上디비전리그(24)'!E35</f>
        <v>0</v>
      </c>
      <c r="L7" s="116">
        <f>'24 上코모도리그(24)'!F35+'24 上디비전리그(24)'!F35</f>
        <v>50</v>
      </c>
      <c r="M7" s="116">
        <f>'24 上코모도리그(24)'!G35+'24 上디비전리그(24)'!G35</f>
        <v>41</v>
      </c>
      <c r="N7" s="167">
        <f>'24 上코모도리그(24)'!I35+'24 上디비전리그(24)'!I35</f>
        <v>25</v>
      </c>
      <c r="O7" s="122">
        <f>'24 上코모도리그(24)'!J35+'24 上디비전리그(24)'!J35</f>
        <v>2</v>
      </c>
      <c r="P7" s="168">
        <f>'24 上코모도리그(24)'!K35+'24 上디비전리그(24)'!K35</f>
        <v>7</v>
      </c>
      <c r="Q7" s="168">
        <f>'24 上코모도리그(24)'!L35+'24 上디비전리그(24)'!L35</f>
        <v>2</v>
      </c>
      <c r="R7" s="168">
        <f>'24 上코모도리그(24)'!M35+'24 上디비전리그(24)'!M35</f>
        <v>5</v>
      </c>
      <c r="S7" s="116">
        <f>'24 上코모도리그(24)'!N35+'24 上디비전리그(24)'!N35</f>
        <v>31</v>
      </c>
      <c r="T7" s="116">
        <f>'24 上코모도리그(24)'!O35+'24 上디비전리그(24)'!O35</f>
        <v>23</v>
      </c>
      <c r="U7" s="164">
        <f t="shared" si="8"/>
        <v>1.166666667</v>
      </c>
      <c r="V7" s="166">
        <f t="shared" si="9"/>
        <v>1.071428571</v>
      </c>
      <c r="W7" s="169">
        <f t="shared" si="10"/>
        <v>0.7419354839</v>
      </c>
      <c r="X7" s="173">
        <f t="shared" si="11"/>
        <v>18</v>
      </c>
    </row>
    <row r="8">
      <c r="A8" s="114" t="s">
        <v>43</v>
      </c>
      <c r="B8" s="119">
        <f>+'23 서구하반기(24)'!H35+'23 下코모도리그(24)'!H35+'24 上코모도리그(24)'!H37+'24 上디비전리그(24)'!H37</f>
        <v>26.66666632</v>
      </c>
      <c r="C8" s="170">
        <f t="shared" si="3"/>
        <v>11.81250015</v>
      </c>
      <c r="D8" s="163">
        <f t="shared" si="4"/>
        <v>15.1875002</v>
      </c>
      <c r="E8" s="164">
        <f t="shared" si="5"/>
        <v>1.162500015</v>
      </c>
      <c r="F8" s="166">
        <f t="shared" si="6"/>
        <v>1.612500021</v>
      </c>
      <c r="G8" s="166">
        <f t="shared" si="7"/>
        <v>2.775000036</v>
      </c>
      <c r="H8" s="116">
        <f>+'23 서구하반기(24)'!B35+'23 下코모도리그(24)'!B35+'24 上코모도리그(24)'!B37+'24 上디비전리그(24)'!B37</f>
        <v>14</v>
      </c>
      <c r="I8" s="116">
        <f>+'23 서구하반기(24)'!C35+'23 下코모도리그(24)'!C35+'24 上코모도리그(24)'!C37+'24 上디비전리그(24)'!C37</f>
        <v>3</v>
      </c>
      <c r="J8" s="116">
        <f>+'23 서구하반기(24)'!D35+'23 下코모도리그(24)'!D35+'24 上코모도리그(24)'!D37+'24 上디비전리그(24)'!D37</f>
        <v>3</v>
      </c>
      <c r="K8" s="116">
        <f>+'23 서구하반기(24)'!E35+'23 下코모도리그(24)'!E35+'24 上코모도리그(24)'!E37+'24 上디비전리그(24)'!E37</f>
        <v>0</v>
      </c>
      <c r="L8" s="116">
        <f>+'23 서구하반기(24)'!F35+'23 下코모도리그(24)'!F35+'24 上코모도리그(24)'!F37+'24 上디비전리그(24)'!F37</f>
        <v>160</v>
      </c>
      <c r="M8" s="116">
        <f>+'23 서구하반기(24)'!G35+'23 下코모도리그(24)'!G35+'24 上코모도리그(24)'!G37+'24 上디비전리그(24)'!G37</f>
        <v>113</v>
      </c>
      <c r="N8" s="167">
        <f>+'23 서구하반기(24)'!I35+'23 下코모도리그(24)'!I35+'24 上코모도리그(24)'!I37+'24 上디비전리그(24)'!I37</f>
        <v>31</v>
      </c>
      <c r="O8" s="116">
        <f>+'23 서구하반기(24)'!J35+'23 下코모도리그(24)'!J35+'24 上코모도리그(24)'!J37+'24 上디비전리그(24)'!J37</f>
        <v>0</v>
      </c>
      <c r="P8" s="168">
        <f>+'23 서구하반기(24)'!K35+'23 下코모도리그(24)'!K35+'24 上코모도리그(24)'!K37+'24 上디비전리그(24)'!K37</f>
        <v>33</v>
      </c>
      <c r="Q8" s="168">
        <f>+'23 서구하반기(24)'!L35+'23 下코모도리그(24)'!L35+'24 上코모도리그(24)'!L37+'24 上디비전리그(24)'!L37</f>
        <v>10</v>
      </c>
      <c r="R8" s="171">
        <f>+'23 서구하반기(24)'!M35+'23 下코모도리그(24)'!M35+'24 上코모도리그(24)'!M37+'24 上디비전리그(24)'!M37</f>
        <v>45</v>
      </c>
      <c r="S8" s="116">
        <f>+'23 서구하반기(24)'!N35+'23 下코모도리그(24)'!N35+'24 上코모도리그(24)'!N37+'24 上디비전리그(24)'!N37</f>
        <v>42</v>
      </c>
      <c r="T8" s="116">
        <f>+'23 서구하반기(24)'!O35+'23 下코모도리그(24)'!O35+'24 上코모도리그(24)'!O37+'24 上디비전리그(24)'!O37</f>
        <v>35</v>
      </c>
      <c r="U8" s="164">
        <f t="shared" si="8"/>
        <v>1.90476188</v>
      </c>
      <c r="V8" s="166">
        <f t="shared" si="9"/>
        <v>1.687500022</v>
      </c>
      <c r="W8" s="169">
        <f t="shared" si="10"/>
        <v>0.8333333333</v>
      </c>
      <c r="X8" s="163">
        <f t="shared" si="11"/>
        <v>26.875</v>
      </c>
    </row>
    <row r="9">
      <c r="A9" s="141" t="s">
        <v>45</v>
      </c>
      <c r="B9" s="176">
        <f>SUM(B3:B8)</f>
        <v>125.6662923</v>
      </c>
      <c r="C9" s="177">
        <f t="shared" si="3"/>
        <v>15.3263056</v>
      </c>
      <c r="D9" s="163">
        <f t="shared" si="4"/>
        <v>11.81701133</v>
      </c>
      <c r="E9" s="178">
        <f t="shared" si="5"/>
        <v>1.694965261</v>
      </c>
      <c r="F9" s="179">
        <f t="shared" si="6"/>
        <v>1.519898427</v>
      </c>
      <c r="G9" s="179">
        <f t="shared" si="7"/>
        <v>3.214863688</v>
      </c>
      <c r="H9" s="143"/>
      <c r="I9" s="141">
        <f t="shared" ref="I9:T9" si="12">SUM(I3:I8)</f>
        <v>15</v>
      </c>
      <c r="J9" s="141">
        <f t="shared" si="12"/>
        <v>14</v>
      </c>
      <c r="K9" s="141">
        <f t="shared" si="12"/>
        <v>1</v>
      </c>
      <c r="L9" s="141">
        <f t="shared" si="12"/>
        <v>800</v>
      </c>
      <c r="M9" s="141">
        <f t="shared" si="12"/>
        <v>609</v>
      </c>
      <c r="N9" s="141">
        <f t="shared" si="12"/>
        <v>213</v>
      </c>
      <c r="O9" s="141">
        <f t="shared" si="12"/>
        <v>4</v>
      </c>
      <c r="P9" s="141">
        <f t="shared" si="12"/>
        <v>159</v>
      </c>
      <c r="Q9" s="141">
        <f t="shared" si="12"/>
        <v>32</v>
      </c>
      <c r="R9" s="141">
        <f t="shared" si="12"/>
        <v>165</v>
      </c>
      <c r="S9" s="141">
        <f t="shared" si="12"/>
        <v>277</v>
      </c>
      <c r="T9" s="141">
        <f t="shared" si="12"/>
        <v>214</v>
      </c>
      <c r="U9" s="180"/>
      <c r="V9" s="179">
        <f t="shared" si="9"/>
        <v>1.313001259</v>
      </c>
      <c r="W9" s="181">
        <f t="shared" si="10"/>
        <v>0.7725631769</v>
      </c>
      <c r="X9" s="18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4" t="s">
        <v>2</v>
      </c>
      <c r="B1" s="114" t="s">
        <v>51</v>
      </c>
      <c r="C1" s="114" t="s">
        <v>16</v>
      </c>
      <c r="D1" s="114" t="s">
        <v>59</v>
      </c>
      <c r="E1" s="114" t="s">
        <v>61</v>
      </c>
      <c r="F1" s="114" t="s">
        <v>60</v>
      </c>
      <c r="G1" s="114" t="s">
        <v>65</v>
      </c>
    </row>
    <row r="2">
      <c r="A2" s="114" t="s">
        <v>24</v>
      </c>
      <c r="B2" s="146">
        <f>round('투수_raw'!B3 / '투수_raw'!$B$2 * 100, 0)</f>
        <v>4</v>
      </c>
      <c r="C2" s="146">
        <f>round('투수_raw'!D3 / '투수_raw'!D$2 * 100, 0)</f>
        <v>22</v>
      </c>
      <c r="D2" s="146">
        <f>round(('투수_raw'!C$2)/('투수_raw'!C3) * 100, 0)</f>
        <v>13</v>
      </c>
      <c r="E2" s="146">
        <f>round((6-'투수_raw'!E3) / (6-'투수_raw'!E$2) * 100, 0)</f>
        <v>93</v>
      </c>
      <c r="F2" s="146">
        <f>round((20-'투수_raw'!F3) / (20-'투수_raw'!F$2) * 100, 0)</f>
        <v>67</v>
      </c>
      <c r="G2" s="146">
        <f>round((10-'투수_raw'!G3) / (10-'투수_raw'!G$2) * 100, 0)</f>
        <v>17</v>
      </c>
    </row>
    <row r="3">
      <c r="A3" s="114" t="s">
        <v>33</v>
      </c>
      <c r="B3" s="146">
        <f>round('투수_raw'!B4 / '투수_raw'!$B$2 * 100, 0)</f>
        <v>100</v>
      </c>
      <c r="C3" s="146">
        <f>round('투수_raw'!D4 / '투수_raw'!D$2 * 100, 0)</f>
        <v>80</v>
      </c>
      <c r="D3" s="146">
        <f>round(('투수_raw'!C$2)/('투수_raw'!C4) * 100, 0)</f>
        <v>100</v>
      </c>
      <c r="E3" s="146">
        <f>round((6-'투수_raw'!E4) / (6-'투수_raw'!E$2) * 100, 0)</f>
        <v>100</v>
      </c>
      <c r="F3" s="146">
        <f>round((20-'투수_raw'!F4) / (20-'투수_raw'!F$2) * 100, 0)</f>
        <v>100</v>
      </c>
      <c r="G3" s="146">
        <f>round((10-'투수_raw'!G4) / (10-'투수_raw'!G$2) * 100, 0)</f>
        <v>100</v>
      </c>
    </row>
    <row r="4">
      <c r="A4" s="114" t="s">
        <v>36</v>
      </c>
      <c r="B4" s="146">
        <f>round('투수_raw'!B5 / '투수_raw'!$B$2 * 100, 0)</f>
        <v>13</v>
      </c>
      <c r="C4" s="146">
        <f>round('투수_raw'!D5 / '투수_raw'!D$2 * 100, 0)</f>
        <v>46</v>
      </c>
      <c r="D4" s="146">
        <f>round(('투수_raw'!C$2)/('투수_raw'!C5) * 100, 0)</f>
        <v>23</v>
      </c>
      <c r="E4" s="146">
        <f>round((6-'투수_raw'!E5) / (6-'투수_raw'!E$2) * 100, 0)</f>
        <v>78</v>
      </c>
      <c r="F4" s="146">
        <f>round((20-'투수_raw'!F5) / (20-'투수_raw'!F$2) * 100, 0)</f>
        <v>88</v>
      </c>
      <c r="G4" s="146">
        <f>round((10-'투수_raw'!G5) / (10-'투수_raw'!G$2) * 100, 0)</f>
        <v>59</v>
      </c>
    </row>
    <row r="5">
      <c r="A5" s="114" t="s">
        <v>37</v>
      </c>
      <c r="B5" s="146">
        <f>round('투수_raw'!B6 / '투수_raw'!$B$2 * 100, 0)</f>
        <v>38</v>
      </c>
      <c r="C5" s="146">
        <f>round('투수_raw'!D6 / '투수_raw'!D$2 * 100, 0)</f>
        <v>67</v>
      </c>
      <c r="D5" s="146">
        <f>round(('투수_raw'!C$2)/('투수_raw'!C6) * 100, 0)</f>
        <v>30</v>
      </c>
      <c r="E5" s="146">
        <f>round((6-'투수_raw'!E6) / (6-'투수_raw'!E$2) * 100, 0)</f>
        <v>66</v>
      </c>
      <c r="F5" s="146">
        <f>round((20-'투수_raw'!F6) / (20-'투수_raw'!F$2) * 100, 0)</f>
        <v>95</v>
      </c>
      <c r="G5" s="146">
        <f>round((10-'투수_raw'!G6) / (10-'투수_raw'!G$2) * 100, 0)</f>
        <v>68</v>
      </c>
    </row>
    <row r="6">
      <c r="A6" s="114" t="s">
        <v>40</v>
      </c>
      <c r="B6" s="146">
        <f>round('투수_raw'!B7 / '투수_raw'!$B$2 * 100, 0)</f>
        <v>8</v>
      </c>
      <c r="C6" s="146">
        <f>round('투수_raw'!D7 / '투수_raw'!D$2 * 100, 0)</f>
        <v>63</v>
      </c>
      <c r="D6" s="146">
        <f>round(('투수_raw'!C$2)/('투수_raw'!C7) * 100, 0)</f>
        <v>17</v>
      </c>
      <c r="E6" s="146">
        <f>round((6-'투수_raw'!E7) / (6-'투수_raw'!E$2) * 100, 0)</f>
        <v>13</v>
      </c>
      <c r="F6" s="146">
        <f>round((20-'투수_raw'!F7) / (20-'투수_raw'!F$2) * 100, 0)</f>
        <v>95</v>
      </c>
      <c r="G6" s="146">
        <f>round((10-'투수_raw'!G7) / (10-'투수_raw'!G$2) * 100, 0)</f>
        <v>34</v>
      </c>
    </row>
    <row r="7">
      <c r="A7" s="114" t="s">
        <v>43</v>
      </c>
      <c r="B7" s="146">
        <f>round('투수_raw'!B8 / '투수_raw'!$B$2 * 100, 0)</f>
        <v>44</v>
      </c>
      <c r="C7" s="146">
        <f>round('투수_raw'!D8 / '투수_raw'!D$2 * 100, 0)</f>
        <v>100</v>
      </c>
      <c r="D7" s="146">
        <f>round(('투수_raw'!C$2)/('투수_raw'!C8) * 100, 0)</f>
        <v>62</v>
      </c>
      <c r="E7" s="146">
        <f>round((6-'투수_raw'!E8) / (6-'투수_raw'!E$2) * 100, 0)</f>
        <v>100</v>
      </c>
      <c r="F7" s="146">
        <f>round((20-'투수_raw'!F8) / (20-'투수_raw'!F$2) * 100, 0)</f>
        <v>96</v>
      </c>
      <c r="G7" s="146">
        <f>round((10-'투수_raw'!G8) / (10-'투수_raw'!G$2) * 100, 0)</f>
        <v>91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14"/>
    <col customWidth="1" min="18" max="26" width="9.0"/>
  </cols>
  <sheetData>
    <row r="1" ht="16.5" customHeight="1">
      <c r="A1" s="1" t="s">
        <v>177</v>
      </c>
      <c r="B1" s="1"/>
    </row>
    <row r="2" ht="16.5" customHeight="1">
      <c r="A2" s="3" t="s">
        <v>1</v>
      </c>
    </row>
    <row r="3" ht="16.5" customHeight="1">
      <c r="A3" s="183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18</v>
      </c>
      <c r="Q3" s="5" t="s">
        <v>19</v>
      </c>
      <c r="R3" s="5" t="s">
        <v>20</v>
      </c>
    </row>
    <row r="4" ht="16.5" customHeight="1">
      <c r="A4" s="183" t="s">
        <v>24</v>
      </c>
      <c r="B4" s="85">
        <v>2.0</v>
      </c>
      <c r="C4" s="86">
        <v>0.0</v>
      </c>
      <c r="D4" s="85">
        <v>1.0</v>
      </c>
      <c r="E4" s="85">
        <v>1.0</v>
      </c>
      <c r="F4" s="85">
        <v>0.0</v>
      </c>
      <c r="G4" s="85">
        <v>0.0</v>
      </c>
      <c r="H4" s="85">
        <v>0.0</v>
      </c>
      <c r="I4" s="85">
        <v>0.0</v>
      </c>
      <c r="J4" s="85">
        <v>0.0</v>
      </c>
      <c r="K4" s="85">
        <v>0.0</v>
      </c>
      <c r="L4" s="85">
        <v>0.0</v>
      </c>
      <c r="M4" s="85">
        <v>0.0</v>
      </c>
      <c r="N4" s="85">
        <v>0.0</v>
      </c>
      <c r="O4" s="85">
        <v>1.0</v>
      </c>
      <c r="P4" s="9">
        <f t="shared" ref="P4:P6" si="1">+(G4*1+H4*2+I4*3+J4*4)/E4</f>
        <v>0</v>
      </c>
      <c r="Q4" s="9">
        <v>0.0</v>
      </c>
      <c r="R4" s="184">
        <f t="shared" ref="R4:R24" si="2">+Q4+P4</f>
        <v>0</v>
      </c>
    </row>
    <row r="5" ht="16.5" customHeight="1">
      <c r="A5" s="183" t="s">
        <v>25</v>
      </c>
      <c r="B5" s="85">
        <v>6.0</v>
      </c>
      <c r="C5" s="86">
        <v>0.0</v>
      </c>
      <c r="D5" s="85">
        <v>11.0</v>
      </c>
      <c r="E5" s="85">
        <v>3.0</v>
      </c>
      <c r="F5" s="85">
        <v>0.0</v>
      </c>
      <c r="G5" s="85">
        <v>0.0</v>
      </c>
      <c r="H5" s="85">
        <v>0.0</v>
      </c>
      <c r="I5" s="85">
        <v>0.0</v>
      </c>
      <c r="J5" s="85">
        <v>0.0</v>
      </c>
      <c r="K5" s="85">
        <v>2.0</v>
      </c>
      <c r="L5" s="85">
        <v>1.0</v>
      </c>
      <c r="M5" s="85">
        <v>2.0</v>
      </c>
      <c r="N5" s="85">
        <v>8.0</v>
      </c>
      <c r="O5" s="85">
        <v>3.0</v>
      </c>
      <c r="P5" s="9">
        <f t="shared" si="1"/>
        <v>0</v>
      </c>
      <c r="Q5" s="9">
        <v>0.727</v>
      </c>
      <c r="R5" s="184">
        <f t="shared" si="2"/>
        <v>0.727</v>
      </c>
    </row>
    <row r="6" ht="16.5" customHeight="1">
      <c r="A6" s="183" t="s">
        <v>26</v>
      </c>
      <c r="B6" s="85">
        <v>9.0</v>
      </c>
      <c r="C6" s="86">
        <v>0.75</v>
      </c>
      <c r="D6" s="85">
        <v>28.0</v>
      </c>
      <c r="E6" s="85">
        <v>20.0</v>
      </c>
      <c r="F6" s="85">
        <v>15.0</v>
      </c>
      <c r="G6" s="85">
        <v>10.0</v>
      </c>
      <c r="H6" s="85">
        <v>4.0</v>
      </c>
      <c r="I6" s="85">
        <v>1.0</v>
      </c>
      <c r="J6" s="85">
        <v>0.0</v>
      </c>
      <c r="K6" s="85">
        <v>14.0</v>
      </c>
      <c r="L6" s="85">
        <v>11.0</v>
      </c>
      <c r="M6" s="85">
        <v>11.0</v>
      </c>
      <c r="N6" s="85">
        <v>8.0</v>
      </c>
      <c r="O6" s="85">
        <v>1.0</v>
      </c>
      <c r="P6" s="9">
        <f t="shared" si="1"/>
        <v>1.05</v>
      </c>
      <c r="Q6" s="9">
        <v>0.821</v>
      </c>
      <c r="R6" s="184">
        <f t="shared" si="2"/>
        <v>1.871</v>
      </c>
    </row>
    <row r="7" ht="16.5" customHeight="1">
      <c r="A7" s="183" t="s">
        <v>27</v>
      </c>
      <c r="B7" s="85">
        <v>0.0</v>
      </c>
      <c r="C7" s="86"/>
      <c r="D7" s="85">
        <v>0.0</v>
      </c>
      <c r="E7" s="85">
        <v>0.0</v>
      </c>
      <c r="F7" s="85">
        <v>0.0</v>
      </c>
      <c r="G7" s="85">
        <v>0.0</v>
      </c>
      <c r="H7" s="85">
        <v>0.0</v>
      </c>
      <c r="I7" s="85">
        <v>0.0</v>
      </c>
      <c r="J7" s="85">
        <v>0.0</v>
      </c>
      <c r="K7" s="85">
        <v>0.0</v>
      </c>
      <c r="L7" s="85">
        <v>0.0</v>
      </c>
      <c r="M7" s="85">
        <v>0.0</v>
      </c>
      <c r="N7" s="85">
        <v>0.0</v>
      </c>
      <c r="O7" s="85">
        <v>0.0</v>
      </c>
      <c r="P7" s="9">
        <v>0.0</v>
      </c>
      <c r="Q7" s="9">
        <v>0.0</v>
      </c>
      <c r="R7" s="184">
        <f t="shared" si="2"/>
        <v>0</v>
      </c>
    </row>
    <row r="8" ht="16.5" customHeight="1">
      <c r="A8" s="183" t="s">
        <v>28</v>
      </c>
      <c r="B8" s="85">
        <v>9.0</v>
      </c>
      <c r="C8" s="86">
        <v>0.45</v>
      </c>
      <c r="D8" s="85">
        <v>22.0</v>
      </c>
      <c r="E8" s="85">
        <v>20.0</v>
      </c>
      <c r="F8" s="85">
        <v>9.0</v>
      </c>
      <c r="G8" s="85">
        <v>6.0</v>
      </c>
      <c r="H8" s="85">
        <v>3.0</v>
      </c>
      <c r="I8" s="85">
        <v>0.0</v>
      </c>
      <c r="J8" s="85">
        <v>0.0</v>
      </c>
      <c r="K8" s="85">
        <v>8.0</v>
      </c>
      <c r="L8" s="85">
        <v>9.0</v>
      </c>
      <c r="M8" s="85">
        <v>6.0</v>
      </c>
      <c r="N8" s="85">
        <v>2.0</v>
      </c>
      <c r="O8" s="85">
        <v>4.0</v>
      </c>
      <c r="P8" s="9">
        <f t="shared" ref="P8:P11" si="3">+(G8*1+H8*2+I8*3+J8*4)/E8</f>
        <v>0.6</v>
      </c>
      <c r="Q8" s="9">
        <v>0.5</v>
      </c>
      <c r="R8" s="184">
        <f t="shared" si="2"/>
        <v>1.1</v>
      </c>
    </row>
    <row r="9" ht="16.5" customHeight="1">
      <c r="A9" s="183" t="s">
        <v>29</v>
      </c>
      <c r="B9" s="85">
        <v>5.0</v>
      </c>
      <c r="C9" s="86">
        <v>0.333</v>
      </c>
      <c r="D9" s="85">
        <v>13.0</v>
      </c>
      <c r="E9" s="85">
        <v>12.0</v>
      </c>
      <c r="F9" s="85">
        <v>4.0</v>
      </c>
      <c r="G9" s="85">
        <v>3.0</v>
      </c>
      <c r="H9" s="85">
        <v>1.0</v>
      </c>
      <c r="I9" s="85">
        <v>0.0</v>
      </c>
      <c r="J9" s="85">
        <v>0.0</v>
      </c>
      <c r="K9" s="85">
        <v>2.0</v>
      </c>
      <c r="L9" s="85">
        <v>1.0</v>
      </c>
      <c r="M9" s="85">
        <v>2.0</v>
      </c>
      <c r="N9" s="85">
        <v>1.0</v>
      </c>
      <c r="O9" s="85">
        <v>4.0</v>
      </c>
      <c r="P9" s="9">
        <f t="shared" si="3"/>
        <v>0.4166666667</v>
      </c>
      <c r="Q9" s="9">
        <v>0.385</v>
      </c>
      <c r="R9" s="184">
        <f t="shared" si="2"/>
        <v>0.8016666667</v>
      </c>
    </row>
    <row r="10" ht="16.5" customHeight="1">
      <c r="A10" s="183" t="s">
        <v>30</v>
      </c>
      <c r="B10" s="85">
        <v>9.0</v>
      </c>
      <c r="C10" s="86">
        <v>0.357</v>
      </c>
      <c r="D10" s="85">
        <v>31.0</v>
      </c>
      <c r="E10" s="85">
        <v>28.0</v>
      </c>
      <c r="F10" s="85">
        <v>10.0</v>
      </c>
      <c r="G10" s="85">
        <v>6.0</v>
      </c>
      <c r="H10" s="85">
        <v>3.0</v>
      </c>
      <c r="I10" s="85">
        <v>1.0</v>
      </c>
      <c r="J10" s="85">
        <v>0.0</v>
      </c>
      <c r="K10" s="85">
        <v>7.0</v>
      </c>
      <c r="L10" s="85">
        <v>8.0</v>
      </c>
      <c r="M10" s="85">
        <v>5.0</v>
      </c>
      <c r="N10" s="85">
        <v>3.0</v>
      </c>
      <c r="O10" s="85">
        <v>5.0</v>
      </c>
      <c r="P10" s="9">
        <f t="shared" si="3"/>
        <v>0.5357142857</v>
      </c>
      <c r="Q10" s="9">
        <v>0.419</v>
      </c>
      <c r="R10" s="184">
        <f t="shared" si="2"/>
        <v>0.9547142857</v>
      </c>
    </row>
    <row r="11" ht="16.5" customHeight="1">
      <c r="A11" s="183" t="s">
        <v>31</v>
      </c>
      <c r="B11" s="85">
        <v>5.0</v>
      </c>
      <c r="C11" s="86">
        <v>0.364</v>
      </c>
      <c r="D11" s="85">
        <v>13.0</v>
      </c>
      <c r="E11" s="85">
        <v>11.0</v>
      </c>
      <c r="F11" s="85">
        <v>4.0</v>
      </c>
      <c r="G11" s="85">
        <v>4.0</v>
      </c>
      <c r="H11" s="85">
        <v>0.0</v>
      </c>
      <c r="I11" s="85">
        <v>0.0</v>
      </c>
      <c r="J11" s="85">
        <v>0.0</v>
      </c>
      <c r="K11" s="85">
        <v>4.0</v>
      </c>
      <c r="L11" s="85">
        <v>5.0</v>
      </c>
      <c r="M11" s="85">
        <v>3.0</v>
      </c>
      <c r="N11" s="85">
        <v>2.0</v>
      </c>
      <c r="O11" s="85">
        <v>4.0</v>
      </c>
      <c r="P11" s="9">
        <f t="shared" si="3"/>
        <v>0.3636363636</v>
      </c>
      <c r="Q11" s="9">
        <v>0.462</v>
      </c>
      <c r="R11" s="184">
        <f t="shared" si="2"/>
        <v>0.8256363636</v>
      </c>
    </row>
    <row r="12" ht="16.5" customHeight="1">
      <c r="A12" s="183" t="s">
        <v>32</v>
      </c>
      <c r="B12" s="85">
        <v>0.0</v>
      </c>
      <c r="C12" s="86"/>
      <c r="D12" s="85">
        <v>0.0</v>
      </c>
      <c r="E12" s="85">
        <v>0.0</v>
      </c>
      <c r="F12" s="85">
        <v>0.0</v>
      </c>
      <c r="G12" s="85">
        <v>0.0</v>
      </c>
      <c r="H12" s="85">
        <v>0.0</v>
      </c>
      <c r="I12" s="85">
        <v>0.0</v>
      </c>
      <c r="J12" s="85">
        <v>0.0</v>
      </c>
      <c r="K12" s="85">
        <v>0.0</v>
      </c>
      <c r="L12" s="85">
        <v>0.0</v>
      </c>
      <c r="M12" s="85">
        <v>0.0</v>
      </c>
      <c r="N12" s="85">
        <v>0.0</v>
      </c>
      <c r="O12" s="85">
        <v>0.0</v>
      </c>
      <c r="P12" s="9">
        <v>0.0</v>
      </c>
      <c r="Q12" s="9">
        <v>0.0</v>
      </c>
      <c r="R12" s="184">
        <f t="shared" si="2"/>
        <v>0</v>
      </c>
    </row>
    <row r="13" ht="16.5" customHeight="1">
      <c r="A13" s="183" t="s">
        <v>33</v>
      </c>
      <c r="B13" s="85">
        <v>4.0</v>
      </c>
      <c r="C13" s="86">
        <v>0.25</v>
      </c>
      <c r="D13" s="85">
        <v>6.0</v>
      </c>
      <c r="E13" s="85">
        <v>4.0</v>
      </c>
      <c r="F13" s="85">
        <v>1.0</v>
      </c>
      <c r="G13" s="85">
        <v>0.0</v>
      </c>
      <c r="H13" s="85">
        <v>0.0</v>
      </c>
      <c r="I13" s="85">
        <v>0.0</v>
      </c>
      <c r="J13" s="85">
        <v>1.0</v>
      </c>
      <c r="K13" s="85">
        <v>2.0</v>
      </c>
      <c r="L13" s="85">
        <v>3.0</v>
      </c>
      <c r="M13" s="85">
        <v>0.0</v>
      </c>
      <c r="N13" s="85">
        <v>2.0</v>
      </c>
      <c r="O13" s="85">
        <v>1.0</v>
      </c>
      <c r="P13" s="9">
        <f t="shared" ref="P13:P14" si="4">+(G13*1+H13*2+I13*3+J13*4)/E13</f>
        <v>1</v>
      </c>
      <c r="Q13" s="9">
        <v>0.5</v>
      </c>
      <c r="R13" s="184">
        <f t="shared" si="2"/>
        <v>1.5</v>
      </c>
    </row>
    <row r="14" ht="16.5" customHeight="1">
      <c r="A14" s="183" t="s">
        <v>34</v>
      </c>
      <c r="B14" s="85">
        <v>7.0</v>
      </c>
      <c r="C14" s="86">
        <v>0.286</v>
      </c>
      <c r="D14" s="85">
        <v>17.0</v>
      </c>
      <c r="E14" s="85">
        <v>14.0</v>
      </c>
      <c r="F14" s="85">
        <v>4.0</v>
      </c>
      <c r="G14" s="85">
        <v>3.0</v>
      </c>
      <c r="H14" s="85">
        <v>0.0</v>
      </c>
      <c r="I14" s="85">
        <v>1.0</v>
      </c>
      <c r="J14" s="85">
        <v>0.0</v>
      </c>
      <c r="K14" s="85">
        <v>6.0</v>
      </c>
      <c r="L14" s="85">
        <v>1.0</v>
      </c>
      <c r="M14" s="85">
        <v>3.0</v>
      </c>
      <c r="N14" s="85">
        <v>3.0</v>
      </c>
      <c r="O14" s="85">
        <v>5.0</v>
      </c>
      <c r="P14" s="9">
        <f t="shared" si="4"/>
        <v>0.4285714286</v>
      </c>
      <c r="Q14" s="9">
        <v>0.412</v>
      </c>
      <c r="R14" s="184">
        <f t="shared" si="2"/>
        <v>0.8405714286</v>
      </c>
    </row>
    <row r="15" ht="16.5" customHeight="1">
      <c r="A15" s="183" t="s">
        <v>35</v>
      </c>
      <c r="B15" s="85">
        <v>0.0</v>
      </c>
      <c r="C15" s="86"/>
      <c r="D15" s="85">
        <v>0.0</v>
      </c>
      <c r="E15" s="85">
        <v>0.0</v>
      </c>
      <c r="F15" s="85">
        <v>0.0</v>
      </c>
      <c r="G15" s="85">
        <v>0.0</v>
      </c>
      <c r="H15" s="85">
        <v>0.0</v>
      </c>
      <c r="I15" s="85">
        <v>0.0</v>
      </c>
      <c r="J15" s="85">
        <v>0.0</v>
      </c>
      <c r="K15" s="85">
        <v>0.0</v>
      </c>
      <c r="L15" s="85">
        <v>0.0</v>
      </c>
      <c r="M15" s="85">
        <v>0.0</v>
      </c>
      <c r="N15" s="85">
        <v>0.0</v>
      </c>
      <c r="O15" s="85">
        <v>0.0</v>
      </c>
      <c r="P15" s="9">
        <v>0.0</v>
      </c>
      <c r="Q15" s="9">
        <v>0.0</v>
      </c>
      <c r="R15" s="184">
        <f t="shared" si="2"/>
        <v>0</v>
      </c>
    </row>
    <row r="16" ht="16.5" customHeight="1">
      <c r="A16" s="183" t="s">
        <v>36</v>
      </c>
      <c r="B16" s="85">
        <v>6.0</v>
      </c>
      <c r="C16" s="86">
        <v>0.429</v>
      </c>
      <c r="D16" s="85">
        <v>9.0</v>
      </c>
      <c r="E16" s="85">
        <v>7.0</v>
      </c>
      <c r="F16" s="85">
        <v>3.0</v>
      </c>
      <c r="G16" s="85">
        <v>2.0</v>
      </c>
      <c r="H16" s="85">
        <v>1.0</v>
      </c>
      <c r="I16" s="85">
        <v>0.0</v>
      </c>
      <c r="J16" s="85">
        <v>0.0</v>
      </c>
      <c r="K16" s="85">
        <v>1.0</v>
      </c>
      <c r="L16" s="85">
        <v>3.0</v>
      </c>
      <c r="M16" s="85">
        <v>2.0</v>
      </c>
      <c r="N16" s="85">
        <v>2.0</v>
      </c>
      <c r="O16" s="85">
        <v>1.0</v>
      </c>
      <c r="P16" s="9">
        <f>+(G16*1+H16*2+I16*3+J16*4)/E16</f>
        <v>0.5714285714</v>
      </c>
      <c r="Q16" s="9">
        <v>0.556</v>
      </c>
      <c r="R16" s="184">
        <f t="shared" si="2"/>
        <v>1.127428571</v>
      </c>
    </row>
    <row r="17" ht="16.5" customHeight="1">
      <c r="A17" s="183" t="s">
        <v>37</v>
      </c>
      <c r="B17" s="85">
        <v>0.0</v>
      </c>
      <c r="C17" s="86"/>
      <c r="D17" s="85">
        <v>0.0</v>
      </c>
      <c r="E17" s="85">
        <v>0.0</v>
      </c>
      <c r="F17" s="85">
        <v>0.0</v>
      </c>
      <c r="G17" s="85">
        <v>0.0</v>
      </c>
      <c r="H17" s="85">
        <v>0.0</v>
      </c>
      <c r="I17" s="85">
        <v>0.0</v>
      </c>
      <c r="J17" s="85">
        <v>0.0</v>
      </c>
      <c r="K17" s="85">
        <v>0.0</v>
      </c>
      <c r="L17" s="85">
        <v>0.0</v>
      </c>
      <c r="M17" s="85">
        <v>0.0</v>
      </c>
      <c r="N17" s="85">
        <v>0.0</v>
      </c>
      <c r="O17" s="85">
        <v>0.0</v>
      </c>
      <c r="P17" s="9">
        <v>0.0</v>
      </c>
      <c r="Q17" s="9">
        <v>0.0</v>
      </c>
      <c r="R17" s="184">
        <f t="shared" si="2"/>
        <v>0</v>
      </c>
    </row>
    <row r="18" ht="16.5" customHeight="1">
      <c r="A18" s="183" t="s">
        <v>38</v>
      </c>
      <c r="B18" s="85">
        <v>1.0</v>
      </c>
      <c r="C18" s="86">
        <v>0.0</v>
      </c>
      <c r="D18" s="85">
        <v>1.0</v>
      </c>
      <c r="E18" s="85">
        <v>1.0</v>
      </c>
      <c r="F18" s="85">
        <v>0.0</v>
      </c>
      <c r="G18" s="85">
        <v>0.0</v>
      </c>
      <c r="H18" s="85">
        <v>0.0</v>
      </c>
      <c r="I18" s="85">
        <v>0.0</v>
      </c>
      <c r="J18" s="85">
        <v>0.0</v>
      </c>
      <c r="K18" s="85">
        <v>0.0</v>
      </c>
      <c r="L18" s="85">
        <v>0.0</v>
      </c>
      <c r="M18" s="85">
        <v>0.0</v>
      </c>
      <c r="N18" s="85">
        <v>0.0</v>
      </c>
      <c r="O18" s="85">
        <v>1.0</v>
      </c>
      <c r="P18" s="9">
        <f t="shared" ref="P18:P23" si="5">+(G18*1+H18*2+I18*3+J18*4)/E18</f>
        <v>0</v>
      </c>
      <c r="Q18" s="9">
        <v>0.0</v>
      </c>
      <c r="R18" s="184">
        <f t="shared" si="2"/>
        <v>0</v>
      </c>
    </row>
    <row r="19" ht="16.5" customHeight="1">
      <c r="A19" s="183" t="s">
        <v>39</v>
      </c>
      <c r="B19" s="85">
        <v>7.0</v>
      </c>
      <c r="C19" s="86">
        <v>0.429</v>
      </c>
      <c r="D19" s="85">
        <v>18.0</v>
      </c>
      <c r="E19" s="85">
        <v>14.0</v>
      </c>
      <c r="F19" s="85">
        <v>6.0</v>
      </c>
      <c r="G19" s="85">
        <v>6.0</v>
      </c>
      <c r="H19" s="85">
        <v>0.0</v>
      </c>
      <c r="I19" s="85">
        <v>0.0</v>
      </c>
      <c r="J19" s="85">
        <v>0.0</v>
      </c>
      <c r="K19" s="85">
        <v>7.0</v>
      </c>
      <c r="L19" s="85">
        <v>7.0</v>
      </c>
      <c r="M19" s="85">
        <v>3.0</v>
      </c>
      <c r="N19" s="85">
        <v>4.0</v>
      </c>
      <c r="O19" s="85">
        <v>2.0</v>
      </c>
      <c r="P19" s="9">
        <f t="shared" si="5"/>
        <v>0.4285714286</v>
      </c>
      <c r="Q19" s="9">
        <v>0.556</v>
      </c>
      <c r="R19" s="184">
        <f t="shared" si="2"/>
        <v>0.9845714286</v>
      </c>
    </row>
    <row r="20" ht="16.5" customHeight="1">
      <c r="A20" s="183" t="s">
        <v>40</v>
      </c>
      <c r="B20" s="85">
        <v>8.0</v>
      </c>
      <c r="C20" s="86">
        <v>0.333</v>
      </c>
      <c r="D20" s="85">
        <v>18.0</v>
      </c>
      <c r="E20" s="85">
        <v>15.0</v>
      </c>
      <c r="F20" s="85">
        <v>5.0</v>
      </c>
      <c r="G20" s="85">
        <v>3.0</v>
      </c>
      <c r="H20" s="85">
        <v>2.0</v>
      </c>
      <c r="I20" s="85">
        <v>0.0</v>
      </c>
      <c r="J20" s="85">
        <v>0.0</v>
      </c>
      <c r="K20" s="85">
        <v>4.0</v>
      </c>
      <c r="L20" s="85">
        <v>8.0</v>
      </c>
      <c r="M20" s="85">
        <v>6.0</v>
      </c>
      <c r="N20" s="85">
        <v>3.0</v>
      </c>
      <c r="O20" s="85">
        <v>2.0</v>
      </c>
      <c r="P20" s="9">
        <f t="shared" si="5"/>
        <v>0.4666666667</v>
      </c>
      <c r="Q20" s="9">
        <v>0.444</v>
      </c>
      <c r="R20" s="184">
        <f t="shared" si="2"/>
        <v>0.9106666667</v>
      </c>
    </row>
    <row r="21" ht="16.5" customHeight="1">
      <c r="A21" s="183" t="s">
        <v>41</v>
      </c>
      <c r="B21" s="85">
        <v>9.0</v>
      </c>
      <c r="C21" s="86">
        <v>0.56</v>
      </c>
      <c r="D21" s="85">
        <v>27.0</v>
      </c>
      <c r="E21" s="85">
        <v>25.0</v>
      </c>
      <c r="F21" s="85">
        <v>14.0</v>
      </c>
      <c r="G21" s="85">
        <v>13.0</v>
      </c>
      <c r="H21" s="85">
        <v>1.0</v>
      </c>
      <c r="I21" s="85">
        <v>0.0</v>
      </c>
      <c r="J21" s="85">
        <v>0.0</v>
      </c>
      <c r="K21" s="85">
        <v>5.0</v>
      </c>
      <c r="L21" s="85">
        <v>9.0</v>
      </c>
      <c r="M21" s="85">
        <v>4.0</v>
      </c>
      <c r="N21" s="85">
        <v>2.0</v>
      </c>
      <c r="O21" s="85">
        <v>2.0</v>
      </c>
      <c r="P21" s="9">
        <f t="shared" si="5"/>
        <v>0.6</v>
      </c>
      <c r="Q21" s="9">
        <v>0.593</v>
      </c>
      <c r="R21" s="184">
        <f t="shared" si="2"/>
        <v>1.193</v>
      </c>
    </row>
    <row r="22" ht="16.5" customHeight="1">
      <c r="A22" s="183" t="s">
        <v>42</v>
      </c>
      <c r="B22" s="85">
        <v>3.0</v>
      </c>
      <c r="C22" s="86">
        <v>0.25</v>
      </c>
      <c r="D22" s="85">
        <v>6.0</v>
      </c>
      <c r="E22" s="85">
        <v>4.0</v>
      </c>
      <c r="F22" s="85">
        <v>1.0</v>
      </c>
      <c r="G22" s="85">
        <v>1.0</v>
      </c>
      <c r="H22" s="85">
        <v>0.0</v>
      </c>
      <c r="I22" s="85">
        <v>0.0</v>
      </c>
      <c r="J22" s="85">
        <v>0.0</v>
      </c>
      <c r="K22" s="85">
        <v>5.0</v>
      </c>
      <c r="L22" s="85">
        <v>1.0</v>
      </c>
      <c r="M22" s="85">
        <v>4.0</v>
      </c>
      <c r="N22" s="85">
        <v>2.0</v>
      </c>
      <c r="O22" s="85">
        <v>1.0</v>
      </c>
      <c r="P22" s="9">
        <f t="shared" si="5"/>
        <v>0.25</v>
      </c>
      <c r="Q22" s="9">
        <v>0.5</v>
      </c>
      <c r="R22" s="184">
        <f t="shared" si="2"/>
        <v>0.75</v>
      </c>
    </row>
    <row r="23" ht="16.5" customHeight="1">
      <c r="A23" s="183" t="s">
        <v>43</v>
      </c>
      <c r="B23" s="85">
        <v>9.0</v>
      </c>
      <c r="C23" s="86">
        <v>0.5</v>
      </c>
      <c r="D23" s="85">
        <v>24.0</v>
      </c>
      <c r="E23" s="85">
        <v>22.0</v>
      </c>
      <c r="F23" s="85">
        <v>11.0</v>
      </c>
      <c r="G23" s="85">
        <v>6.0</v>
      </c>
      <c r="H23" s="85">
        <v>4.0</v>
      </c>
      <c r="I23" s="85">
        <v>1.0</v>
      </c>
      <c r="J23" s="85">
        <v>0.0</v>
      </c>
      <c r="K23" s="85">
        <v>9.0</v>
      </c>
      <c r="L23" s="85">
        <v>6.0</v>
      </c>
      <c r="M23" s="85">
        <v>3.0</v>
      </c>
      <c r="N23" s="85">
        <v>2.0</v>
      </c>
      <c r="O23" s="85">
        <v>3.0</v>
      </c>
      <c r="P23" s="9">
        <f t="shared" si="5"/>
        <v>0.7727272727</v>
      </c>
      <c r="Q23" s="9">
        <v>0.542</v>
      </c>
      <c r="R23" s="184">
        <f t="shared" si="2"/>
        <v>1.314727273</v>
      </c>
    </row>
    <row r="24" ht="16.5" customHeight="1">
      <c r="A24" s="183" t="s">
        <v>44</v>
      </c>
      <c r="B24" s="85">
        <v>0.0</v>
      </c>
      <c r="C24" s="86"/>
      <c r="D24" s="85">
        <v>0.0</v>
      </c>
      <c r="E24" s="85">
        <v>0.0</v>
      </c>
      <c r="F24" s="85">
        <v>0.0</v>
      </c>
      <c r="G24" s="85">
        <v>0.0</v>
      </c>
      <c r="H24" s="85">
        <v>0.0</v>
      </c>
      <c r="I24" s="85">
        <v>0.0</v>
      </c>
      <c r="J24" s="85">
        <v>0.0</v>
      </c>
      <c r="K24" s="85">
        <v>0.0</v>
      </c>
      <c r="L24" s="85">
        <v>0.0</v>
      </c>
      <c r="M24" s="85">
        <v>0.0</v>
      </c>
      <c r="N24" s="85">
        <v>0.0</v>
      </c>
      <c r="O24" s="85">
        <v>0.0</v>
      </c>
      <c r="P24" s="9">
        <v>0.0</v>
      </c>
      <c r="Q24" s="9">
        <v>0.0</v>
      </c>
      <c r="R24" s="184">
        <f t="shared" si="2"/>
        <v>0</v>
      </c>
    </row>
    <row r="25" ht="16.5" customHeight="1">
      <c r="A25" s="23" t="s">
        <v>45</v>
      </c>
      <c r="B25" s="88"/>
      <c r="C25" s="185">
        <f>+F25/E25</f>
        <v>0.4328358209</v>
      </c>
      <c r="D25" s="88">
        <f t="shared" ref="D25:J25" si="6">SUM(D4:D24)</f>
        <v>245</v>
      </c>
      <c r="E25" s="88">
        <f t="shared" si="6"/>
        <v>201</v>
      </c>
      <c r="F25" s="88">
        <f t="shared" si="6"/>
        <v>87</v>
      </c>
      <c r="G25" s="88">
        <f t="shared" si="6"/>
        <v>63</v>
      </c>
      <c r="H25" s="88">
        <f t="shared" si="6"/>
        <v>19</v>
      </c>
      <c r="I25" s="88">
        <f t="shared" si="6"/>
        <v>4</v>
      </c>
      <c r="J25" s="88">
        <f t="shared" si="6"/>
        <v>1</v>
      </c>
      <c r="K25" s="88">
        <f t="shared" ref="K25:O25" si="7">SUM(K4:K23)</f>
        <v>76</v>
      </c>
      <c r="L25" s="88">
        <f t="shared" si="7"/>
        <v>73</v>
      </c>
      <c r="M25" s="88">
        <f t="shared" si="7"/>
        <v>54</v>
      </c>
      <c r="N25" s="88">
        <f t="shared" si="7"/>
        <v>44</v>
      </c>
      <c r="O25" s="88">
        <f t="shared" si="7"/>
        <v>40</v>
      </c>
      <c r="P25" s="88"/>
      <c r="Q25" s="88"/>
      <c r="R25" s="88"/>
    </row>
    <row r="26" ht="16.5" customHeight="1"/>
    <row r="27" ht="16.5" customHeight="1">
      <c r="A27" s="3" t="s">
        <v>46</v>
      </c>
    </row>
    <row r="28" ht="16.5" customHeight="1">
      <c r="A28" s="4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</row>
    <row r="29" ht="16.5" customHeight="1">
      <c r="A29" s="4" t="s">
        <v>27</v>
      </c>
      <c r="B29" s="6">
        <v>1.0</v>
      </c>
      <c r="C29" s="6">
        <v>0.0</v>
      </c>
      <c r="D29" s="6">
        <v>0.0</v>
      </c>
      <c r="E29" s="6">
        <v>0.0</v>
      </c>
      <c r="F29" s="6">
        <v>1.0</v>
      </c>
      <c r="G29" s="6">
        <v>0.0</v>
      </c>
      <c r="H29" s="6">
        <v>0.0</v>
      </c>
      <c r="I29" s="6">
        <v>0.0</v>
      </c>
      <c r="J29" s="6">
        <v>0.0</v>
      </c>
      <c r="K29" s="6">
        <v>1.0</v>
      </c>
      <c r="L29" s="6">
        <v>0.0</v>
      </c>
      <c r="M29" s="6">
        <v>0.0</v>
      </c>
      <c r="N29" s="6">
        <v>0.0</v>
      </c>
      <c r="O29" s="6">
        <v>0.0</v>
      </c>
      <c r="P29" s="32">
        <v>0.0</v>
      </c>
    </row>
    <row r="30" ht="16.5" customHeight="1">
      <c r="A30" s="4" t="s">
        <v>24</v>
      </c>
      <c r="B30" s="6">
        <v>2.0</v>
      </c>
      <c r="C30" s="6">
        <v>0.0</v>
      </c>
      <c r="D30" s="6">
        <v>0.0</v>
      </c>
      <c r="E30" s="6">
        <v>0.0</v>
      </c>
      <c r="F30" s="6">
        <v>2.0</v>
      </c>
      <c r="G30" s="6">
        <v>0.0</v>
      </c>
      <c r="H30" s="6">
        <v>0.0</v>
      </c>
      <c r="I30" s="6">
        <v>0.0</v>
      </c>
      <c r="J30" s="6">
        <v>0.0</v>
      </c>
      <c r="K30" s="6">
        <v>2.0</v>
      </c>
      <c r="L30" s="6">
        <v>0.0</v>
      </c>
      <c r="M30" s="6">
        <v>0.0</v>
      </c>
      <c r="N30" s="6">
        <v>1.0</v>
      </c>
      <c r="O30" s="6">
        <v>0.0</v>
      </c>
      <c r="P30" s="32">
        <v>0.0</v>
      </c>
    </row>
    <row r="31" ht="16.5" customHeight="1">
      <c r="A31" s="4" t="s">
        <v>33</v>
      </c>
      <c r="B31" s="6">
        <v>4.0</v>
      </c>
      <c r="C31" s="6">
        <v>2.0</v>
      </c>
      <c r="D31" s="6">
        <v>0.0</v>
      </c>
      <c r="E31" s="6">
        <v>0.0</v>
      </c>
      <c r="F31" s="6">
        <v>36.0</v>
      </c>
      <c r="G31" s="6">
        <v>30.0</v>
      </c>
      <c r="H31" s="6">
        <v>7.1</v>
      </c>
      <c r="I31" s="6">
        <v>10.0</v>
      </c>
      <c r="J31" s="6">
        <v>0.0</v>
      </c>
      <c r="K31" s="6">
        <v>6.0</v>
      </c>
      <c r="L31" s="6">
        <v>0.0</v>
      </c>
      <c r="M31" s="6">
        <v>5.0</v>
      </c>
      <c r="N31" s="6">
        <v>7.0</v>
      </c>
      <c r="O31" s="6">
        <v>3.0</v>
      </c>
      <c r="P31" s="32">
        <f t="shared" ref="P31:P35" si="8">+O31*9/H31</f>
        <v>3.802816901</v>
      </c>
    </row>
    <row r="32" ht="16.5" customHeight="1">
      <c r="A32" s="4" t="s">
        <v>43</v>
      </c>
      <c r="B32" s="6">
        <v>9.0</v>
      </c>
      <c r="C32" s="6">
        <v>2.0</v>
      </c>
      <c r="D32" s="6">
        <v>4.0</v>
      </c>
      <c r="E32" s="6">
        <v>1.0</v>
      </c>
      <c r="F32" s="6">
        <v>180.0</v>
      </c>
      <c r="G32" s="6">
        <v>126.0</v>
      </c>
      <c r="H32" s="6">
        <v>26.0</v>
      </c>
      <c r="I32" s="6">
        <v>40.0</v>
      </c>
      <c r="J32" s="6">
        <v>0.0</v>
      </c>
      <c r="K32" s="6">
        <v>46.0</v>
      </c>
      <c r="L32" s="6">
        <v>7.0</v>
      </c>
      <c r="M32" s="6">
        <v>55.0</v>
      </c>
      <c r="N32" s="6">
        <v>58.0</v>
      </c>
      <c r="O32" s="6">
        <v>25.0</v>
      </c>
      <c r="P32" s="32">
        <f t="shared" si="8"/>
        <v>8.653846154</v>
      </c>
    </row>
    <row r="33" ht="16.5" customHeight="1">
      <c r="A33" s="4" t="s">
        <v>42</v>
      </c>
      <c r="B33" s="6">
        <v>3.0</v>
      </c>
      <c r="C33" s="6">
        <v>2.0</v>
      </c>
      <c r="D33" s="6">
        <v>0.0</v>
      </c>
      <c r="E33" s="6">
        <v>0.0</v>
      </c>
      <c r="F33" s="6">
        <v>44.0</v>
      </c>
      <c r="G33" s="6">
        <v>26.0</v>
      </c>
      <c r="H33" s="6">
        <v>7.0</v>
      </c>
      <c r="I33" s="6">
        <v>9.0</v>
      </c>
      <c r="J33" s="6">
        <v>0.0</v>
      </c>
      <c r="K33" s="6">
        <v>17.0</v>
      </c>
      <c r="L33" s="6">
        <v>0.0</v>
      </c>
      <c r="M33" s="6">
        <v>10.0</v>
      </c>
      <c r="N33" s="6">
        <v>10.0</v>
      </c>
      <c r="O33" s="6">
        <v>8.0</v>
      </c>
      <c r="P33" s="32">
        <f t="shared" si="8"/>
        <v>10.28571429</v>
      </c>
    </row>
    <row r="34" ht="16.5" customHeight="1">
      <c r="A34" s="4" t="s">
        <v>36</v>
      </c>
      <c r="B34" s="6">
        <v>3.0</v>
      </c>
      <c r="C34" s="6">
        <v>0.0</v>
      </c>
      <c r="D34" s="6">
        <v>0.0</v>
      </c>
      <c r="E34" s="6">
        <v>0.0</v>
      </c>
      <c r="F34" s="6">
        <v>16.0</v>
      </c>
      <c r="G34" s="6">
        <v>9.0</v>
      </c>
      <c r="H34" s="6">
        <v>2.0</v>
      </c>
      <c r="I34" s="6">
        <v>4.0</v>
      </c>
      <c r="J34" s="6">
        <v>0.0</v>
      </c>
      <c r="K34" s="6">
        <v>6.0</v>
      </c>
      <c r="L34" s="6">
        <v>0.0</v>
      </c>
      <c r="M34" s="6">
        <v>2.0</v>
      </c>
      <c r="N34" s="6">
        <v>6.0</v>
      </c>
      <c r="O34" s="6">
        <v>5.0</v>
      </c>
      <c r="P34" s="32">
        <f t="shared" si="8"/>
        <v>22.5</v>
      </c>
    </row>
    <row r="35" ht="16.5" customHeight="1">
      <c r="A35" s="23" t="s">
        <v>45</v>
      </c>
      <c r="B35" s="23"/>
      <c r="C35" s="23">
        <f t="shared" ref="C35:O35" si="9">SUM(C29:C34)</f>
        <v>6</v>
      </c>
      <c r="D35" s="23">
        <f t="shared" si="9"/>
        <v>4</v>
      </c>
      <c r="E35" s="23">
        <f t="shared" si="9"/>
        <v>1</v>
      </c>
      <c r="F35" s="23">
        <f t="shared" si="9"/>
        <v>279</v>
      </c>
      <c r="G35" s="23">
        <f t="shared" si="9"/>
        <v>191</v>
      </c>
      <c r="H35" s="37">
        <f t="shared" si="9"/>
        <v>42.1</v>
      </c>
      <c r="I35" s="23">
        <f t="shared" si="9"/>
        <v>63</v>
      </c>
      <c r="J35" s="23">
        <f t="shared" si="9"/>
        <v>0</v>
      </c>
      <c r="K35" s="23">
        <f t="shared" si="9"/>
        <v>78</v>
      </c>
      <c r="L35" s="23">
        <f t="shared" si="9"/>
        <v>7</v>
      </c>
      <c r="M35" s="23">
        <f t="shared" si="9"/>
        <v>72</v>
      </c>
      <c r="N35" s="23">
        <f t="shared" si="9"/>
        <v>82</v>
      </c>
      <c r="O35" s="23">
        <f t="shared" si="9"/>
        <v>41</v>
      </c>
      <c r="P35" s="38">
        <f t="shared" si="8"/>
        <v>8.764845606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14"/>
    <col customWidth="1" min="21" max="21" width="8.0"/>
    <col customWidth="1" min="22" max="26" width="9.0"/>
  </cols>
  <sheetData>
    <row r="1" ht="16.5" customHeight="1">
      <c r="A1" s="1" t="s">
        <v>178</v>
      </c>
    </row>
    <row r="2" ht="16.5" customHeight="1">
      <c r="A2" s="3" t="s">
        <v>1</v>
      </c>
    </row>
    <row r="3" ht="18.75" customHeight="1">
      <c r="A3" s="183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18</v>
      </c>
      <c r="Q3" s="5" t="s">
        <v>19</v>
      </c>
      <c r="R3" s="5" t="s">
        <v>20</v>
      </c>
    </row>
    <row r="4" ht="16.5" customHeight="1">
      <c r="A4" s="183" t="s">
        <v>24</v>
      </c>
      <c r="B4" s="91">
        <v>1.0</v>
      </c>
      <c r="C4" s="186">
        <v>0.0</v>
      </c>
      <c r="D4" s="91">
        <v>0.0</v>
      </c>
      <c r="E4" s="91">
        <v>0.0</v>
      </c>
      <c r="F4" s="91">
        <v>0.0</v>
      </c>
      <c r="G4" s="91">
        <v>0.0</v>
      </c>
      <c r="H4" s="91">
        <v>0.0</v>
      </c>
      <c r="I4" s="91">
        <v>0.0</v>
      </c>
      <c r="J4" s="91">
        <v>0.0</v>
      </c>
      <c r="K4" s="91">
        <v>0.0</v>
      </c>
      <c r="L4" s="91">
        <v>0.0</v>
      </c>
      <c r="M4" s="91">
        <v>0.0</v>
      </c>
      <c r="N4" s="91">
        <v>0.0</v>
      </c>
      <c r="O4" s="91">
        <v>0.0</v>
      </c>
      <c r="P4" s="9">
        <v>0.0</v>
      </c>
      <c r="Q4" s="187">
        <v>0.0</v>
      </c>
      <c r="R4" s="11">
        <f t="shared" ref="R4:R24" si="1">+Q4+P4</f>
        <v>0</v>
      </c>
    </row>
    <row r="5" ht="16.5" customHeight="1">
      <c r="A5" s="183" t="s">
        <v>25</v>
      </c>
      <c r="B5" s="91">
        <v>5.0</v>
      </c>
      <c r="C5" s="186">
        <v>0.5</v>
      </c>
      <c r="D5" s="91">
        <v>12.0</v>
      </c>
      <c r="E5" s="91">
        <v>8.0</v>
      </c>
      <c r="F5" s="91">
        <v>4.0</v>
      </c>
      <c r="G5" s="91">
        <v>4.0</v>
      </c>
      <c r="H5" s="91">
        <v>0.0</v>
      </c>
      <c r="I5" s="91">
        <v>0.0</v>
      </c>
      <c r="J5" s="91">
        <v>0.0</v>
      </c>
      <c r="K5" s="91">
        <v>3.0</v>
      </c>
      <c r="L5" s="91">
        <v>5.0</v>
      </c>
      <c r="M5" s="91">
        <v>1.0</v>
      </c>
      <c r="N5" s="91">
        <v>4.0</v>
      </c>
      <c r="O5" s="91">
        <v>3.0</v>
      </c>
      <c r="P5" s="9">
        <f t="shared" ref="P5:P11" si="2">+(G5*1+H5*2+I5*3+J5*4)/E5</f>
        <v>0.5</v>
      </c>
      <c r="Q5" s="187">
        <v>0.667</v>
      </c>
      <c r="R5" s="11">
        <f t="shared" si="1"/>
        <v>1.167</v>
      </c>
    </row>
    <row r="6" ht="16.5" customHeight="1">
      <c r="A6" s="183" t="s">
        <v>26</v>
      </c>
      <c r="B6" s="91">
        <v>6.0</v>
      </c>
      <c r="C6" s="186">
        <v>0.417</v>
      </c>
      <c r="D6" s="91">
        <v>15.0</v>
      </c>
      <c r="E6" s="91">
        <v>12.0</v>
      </c>
      <c r="F6" s="91">
        <v>5.0</v>
      </c>
      <c r="G6" s="91">
        <v>3.0</v>
      </c>
      <c r="H6" s="91">
        <v>1.0</v>
      </c>
      <c r="I6" s="91">
        <v>1.0</v>
      </c>
      <c r="J6" s="91">
        <v>0.0</v>
      </c>
      <c r="K6" s="91">
        <v>8.0</v>
      </c>
      <c r="L6" s="91">
        <v>7.0</v>
      </c>
      <c r="M6" s="91">
        <v>3.0</v>
      </c>
      <c r="N6" s="91">
        <v>3.0</v>
      </c>
      <c r="O6" s="91">
        <v>2.0</v>
      </c>
      <c r="P6" s="9">
        <f t="shared" si="2"/>
        <v>0.6666666667</v>
      </c>
      <c r="Q6" s="187">
        <v>0.533</v>
      </c>
      <c r="R6" s="11">
        <f t="shared" si="1"/>
        <v>1.199666667</v>
      </c>
    </row>
    <row r="7" ht="16.5" customHeight="1">
      <c r="A7" s="183" t="s">
        <v>27</v>
      </c>
      <c r="B7" s="91">
        <v>1.0</v>
      </c>
      <c r="C7" s="186">
        <v>0.0</v>
      </c>
      <c r="D7" s="91">
        <v>4.0</v>
      </c>
      <c r="E7" s="91">
        <v>4.0</v>
      </c>
      <c r="F7" s="91">
        <v>0.0</v>
      </c>
      <c r="G7" s="91">
        <v>0.0</v>
      </c>
      <c r="H7" s="91">
        <v>0.0</v>
      </c>
      <c r="I7" s="91">
        <v>0.0</v>
      </c>
      <c r="J7" s="91">
        <v>0.0</v>
      </c>
      <c r="K7" s="91">
        <v>0.0</v>
      </c>
      <c r="L7" s="91">
        <v>3.0</v>
      </c>
      <c r="M7" s="91">
        <v>0.0</v>
      </c>
      <c r="N7" s="91">
        <v>0.0</v>
      </c>
      <c r="O7" s="91">
        <v>0.0</v>
      </c>
      <c r="P7" s="9">
        <f t="shared" si="2"/>
        <v>0</v>
      </c>
      <c r="Q7" s="187">
        <v>0.0</v>
      </c>
      <c r="R7" s="11">
        <f t="shared" si="1"/>
        <v>0</v>
      </c>
    </row>
    <row r="8" ht="16.5" customHeight="1">
      <c r="A8" s="183" t="s">
        <v>28</v>
      </c>
      <c r="B8" s="91">
        <v>7.0</v>
      </c>
      <c r="C8" s="186">
        <v>0.455</v>
      </c>
      <c r="D8" s="91">
        <v>17.0</v>
      </c>
      <c r="E8" s="91">
        <v>11.0</v>
      </c>
      <c r="F8" s="91">
        <v>5.0</v>
      </c>
      <c r="G8" s="91">
        <v>3.0</v>
      </c>
      <c r="H8" s="91">
        <v>1.0</v>
      </c>
      <c r="I8" s="91">
        <v>1.0</v>
      </c>
      <c r="J8" s="91">
        <v>0.0</v>
      </c>
      <c r="K8" s="91">
        <v>6.0</v>
      </c>
      <c r="L8" s="91">
        <v>4.0</v>
      </c>
      <c r="M8" s="91">
        <v>2.0</v>
      </c>
      <c r="N8" s="91">
        <v>6.0</v>
      </c>
      <c r="O8" s="91">
        <v>1.0</v>
      </c>
      <c r="P8" s="9">
        <f t="shared" si="2"/>
        <v>0.7272727273</v>
      </c>
      <c r="Q8" s="187">
        <v>0.647</v>
      </c>
      <c r="R8" s="11">
        <f t="shared" si="1"/>
        <v>1.374272727</v>
      </c>
    </row>
    <row r="9" ht="16.5" customHeight="1">
      <c r="A9" s="183" t="s">
        <v>29</v>
      </c>
      <c r="B9" s="91">
        <v>6.0</v>
      </c>
      <c r="C9" s="186">
        <v>0.091</v>
      </c>
      <c r="D9" s="91">
        <v>16.0</v>
      </c>
      <c r="E9" s="91">
        <v>11.0</v>
      </c>
      <c r="F9" s="91">
        <v>1.0</v>
      </c>
      <c r="G9" s="91">
        <v>1.0</v>
      </c>
      <c r="H9" s="91">
        <v>0.0</v>
      </c>
      <c r="I9" s="91">
        <v>0.0</v>
      </c>
      <c r="J9" s="91">
        <v>0.0</v>
      </c>
      <c r="K9" s="91">
        <v>2.0</v>
      </c>
      <c r="L9" s="91">
        <v>2.0</v>
      </c>
      <c r="M9" s="91">
        <v>4.0</v>
      </c>
      <c r="N9" s="91">
        <v>5.0</v>
      </c>
      <c r="O9" s="91">
        <v>9.0</v>
      </c>
      <c r="P9" s="9">
        <f t="shared" si="2"/>
        <v>0.09090909091</v>
      </c>
      <c r="Q9" s="187">
        <v>0.375</v>
      </c>
      <c r="R9" s="11">
        <f t="shared" si="1"/>
        <v>0.4659090909</v>
      </c>
    </row>
    <row r="10" ht="16.5" customHeight="1">
      <c r="A10" s="183" t="s">
        <v>30</v>
      </c>
      <c r="B10" s="91">
        <v>6.0</v>
      </c>
      <c r="C10" s="186">
        <v>0.75</v>
      </c>
      <c r="D10" s="91">
        <v>18.0</v>
      </c>
      <c r="E10" s="91">
        <v>12.0</v>
      </c>
      <c r="F10" s="91">
        <v>9.0</v>
      </c>
      <c r="G10" s="91">
        <v>8.0</v>
      </c>
      <c r="H10" s="91">
        <v>1.0</v>
      </c>
      <c r="I10" s="91">
        <v>0.0</v>
      </c>
      <c r="J10" s="91">
        <v>0.0</v>
      </c>
      <c r="K10" s="91">
        <v>11.0</v>
      </c>
      <c r="L10" s="91">
        <v>8.0</v>
      </c>
      <c r="M10" s="91">
        <v>17.0</v>
      </c>
      <c r="N10" s="91">
        <v>6.0</v>
      </c>
      <c r="O10" s="91">
        <v>0.0</v>
      </c>
      <c r="P10" s="9">
        <f t="shared" si="2"/>
        <v>0.8333333333</v>
      </c>
      <c r="Q10" s="187">
        <v>0.833</v>
      </c>
      <c r="R10" s="11">
        <f t="shared" si="1"/>
        <v>1.666333333</v>
      </c>
    </row>
    <row r="11" ht="16.5" customHeight="1">
      <c r="A11" s="183" t="s">
        <v>31</v>
      </c>
      <c r="B11" s="91">
        <v>6.0</v>
      </c>
      <c r="C11" s="186">
        <v>0.231</v>
      </c>
      <c r="D11" s="91">
        <v>14.0</v>
      </c>
      <c r="E11" s="91">
        <v>13.0</v>
      </c>
      <c r="F11" s="91">
        <v>3.0</v>
      </c>
      <c r="G11" s="91">
        <v>2.0</v>
      </c>
      <c r="H11" s="91">
        <v>1.0</v>
      </c>
      <c r="I11" s="91">
        <v>0.0</v>
      </c>
      <c r="J11" s="91">
        <v>0.0</v>
      </c>
      <c r="K11" s="91">
        <v>3.0</v>
      </c>
      <c r="L11" s="91">
        <v>4.0</v>
      </c>
      <c r="M11" s="91">
        <v>2.0</v>
      </c>
      <c r="N11" s="91">
        <v>1.0</v>
      </c>
      <c r="O11" s="91">
        <v>4.0</v>
      </c>
      <c r="P11" s="9">
        <f t="shared" si="2"/>
        <v>0.3076923077</v>
      </c>
      <c r="Q11" s="187">
        <v>0.286</v>
      </c>
      <c r="R11" s="11">
        <f t="shared" si="1"/>
        <v>0.5936923077</v>
      </c>
    </row>
    <row r="12" ht="16.5" customHeight="1">
      <c r="A12" s="183" t="s">
        <v>32</v>
      </c>
      <c r="B12" s="91">
        <v>0.0</v>
      </c>
      <c r="C12" s="186">
        <v>0.0</v>
      </c>
      <c r="D12" s="91">
        <v>0.0</v>
      </c>
      <c r="E12" s="91">
        <v>0.0</v>
      </c>
      <c r="F12" s="91">
        <v>0.0</v>
      </c>
      <c r="G12" s="91">
        <v>0.0</v>
      </c>
      <c r="H12" s="91">
        <v>0.0</v>
      </c>
      <c r="I12" s="91">
        <v>0.0</v>
      </c>
      <c r="J12" s="91">
        <v>0.0</v>
      </c>
      <c r="K12" s="91">
        <v>0.0</v>
      </c>
      <c r="L12" s="91">
        <v>0.0</v>
      </c>
      <c r="M12" s="91">
        <v>0.0</v>
      </c>
      <c r="N12" s="91">
        <v>0.0</v>
      </c>
      <c r="O12" s="91">
        <v>0.0</v>
      </c>
      <c r="P12" s="9">
        <v>0.0</v>
      </c>
      <c r="Q12" s="187">
        <v>0.0</v>
      </c>
      <c r="R12" s="11">
        <f t="shared" si="1"/>
        <v>0</v>
      </c>
    </row>
    <row r="13" ht="16.5" customHeight="1">
      <c r="A13" s="183" t="s">
        <v>33</v>
      </c>
      <c r="B13" s="91">
        <v>6.0</v>
      </c>
      <c r="C13" s="186">
        <v>0.462</v>
      </c>
      <c r="D13" s="91">
        <v>15.0</v>
      </c>
      <c r="E13" s="91">
        <v>13.0</v>
      </c>
      <c r="F13" s="91">
        <v>6.0</v>
      </c>
      <c r="G13" s="91">
        <v>0.0</v>
      </c>
      <c r="H13" s="91">
        <v>5.0</v>
      </c>
      <c r="I13" s="91">
        <v>1.0</v>
      </c>
      <c r="J13" s="91">
        <v>0.0</v>
      </c>
      <c r="K13" s="91">
        <v>5.0</v>
      </c>
      <c r="L13" s="91">
        <v>9.0</v>
      </c>
      <c r="M13" s="91">
        <v>0.0</v>
      </c>
      <c r="N13" s="91">
        <v>2.0</v>
      </c>
      <c r="O13" s="91">
        <v>1.0</v>
      </c>
      <c r="P13" s="9">
        <f t="shared" ref="P13:P16" si="3">+(G13*1+H13*2+I13*3+J13*4)/E13</f>
        <v>1</v>
      </c>
      <c r="Q13" s="187">
        <v>0.533</v>
      </c>
      <c r="R13" s="11">
        <f t="shared" si="1"/>
        <v>1.533</v>
      </c>
    </row>
    <row r="14" ht="16.5" customHeight="1">
      <c r="A14" s="183" t="s">
        <v>34</v>
      </c>
      <c r="B14" s="91">
        <v>4.0</v>
      </c>
      <c r="C14" s="186">
        <v>0.0</v>
      </c>
      <c r="D14" s="91">
        <v>9.0</v>
      </c>
      <c r="E14" s="91">
        <v>5.0</v>
      </c>
      <c r="F14" s="91">
        <v>0.0</v>
      </c>
      <c r="G14" s="91">
        <v>0.0</v>
      </c>
      <c r="H14" s="91">
        <v>0.0</v>
      </c>
      <c r="I14" s="91">
        <v>0.0</v>
      </c>
      <c r="J14" s="91">
        <v>0.0</v>
      </c>
      <c r="K14" s="91">
        <v>2.0</v>
      </c>
      <c r="L14" s="91">
        <v>1.0</v>
      </c>
      <c r="M14" s="91">
        <v>1.0</v>
      </c>
      <c r="N14" s="91">
        <v>4.0</v>
      </c>
      <c r="O14" s="91">
        <v>3.0</v>
      </c>
      <c r="P14" s="9">
        <f t="shared" si="3"/>
        <v>0</v>
      </c>
      <c r="Q14" s="187">
        <v>0.444</v>
      </c>
      <c r="R14" s="11">
        <f t="shared" si="1"/>
        <v>0.444</v>
      </c>
    </row>
    <row r="15" ht="16.5" customHeight="1">
      <c r="A15" s="183" t="s">
        <v>35</v>
      </c>
      <c r="B15" s="91">
        <v>1.0</v>
      </c>
      <c r="C15" s="186">
        <v>0.0</v>
      </c>
      <c r="D15" s="91">
        <v>4.0</v>
      </c>
      <c r="E15" s="91">
        <v>3.0</v>
      </c>
      <c r="F15" s="91">
        <v>0.0</v>
      </c>
      <c r="G15" s="91">
        <v>0.0</v>
      </c>
      <c r="H15" s="91">
        <v>0.0</v>
      </c>
      <c r="I15" s="91">
        <v>0.0</v>
      </c>
      <c r="J15" s="91">
        <v>0.0</v>
      </c>
      <c r="K15" s="91">
        <v>1.0</v>
      </c>
      <c r="L15" s="91">
        <v>0.0</v>
      </c>
      <c r="M15" s="91">
        <v>0.0</v>
      </c>
      <c r="N15" s="91">
        <v>1.0</v>
      </c>
      <c r="O15" s="91">
        <v>2.0</v>
      </c>
      <c r="P15" s="9">
        <f t="shared" si="3"/>
        <v>0</v>
      </c>
      <c r="Q15" s="187">
        <v>0.25</v>
      </c>
      <c r="R15" s="11">
        <f t="shared" si="1"/>
        <v>0.25</v>
      </c>
    </row>
    <row r="16" ht="16.5" customHeight="1">
      <c r="A16" s="183" t="s">
        <v>36</v>
      </c>
      <c r="B16" s="91">
        <v>5.0</v>
      </c>
      <c r="C16" s="186">
        <v>0.2</v>
      </c>
      <c r="D16" s="91">
        <v>8.0</v>
      </c>
      <c r="E16" s="91">
        <v>5.0</v>
      </c>
      <c r="F16" s="91">
        <v>1.0</v>
      </c>
      <c r="G16" s="91">
        <v>1.0</v>
      </c>
      <c r="H16" s="91">
        <v>0.0</v>
      </c>
      <c r="I16" s="91">
        <v>0.0</v>
      </c>
      <c r="J16" s="91">
        <v>0.0</v>
      </c>
      <c r="K16" s="91">
        <v>2.0</v>
      </c>
      <c r="L16" s="91">
        <v>1.0</v>
      </c>
      <c r="M16" s="91">
        <v>2.0</v>
      </c>
      <c r="N16" s="91">
        <v>3.0</v>
      </c>
      <c r="O16" s="91">
        <v>1.0</v>
      </c>
      <c r="P16" s="9">
        <f t="shared" si="3"/>
        <v>0.2</v>
      </c>
      <c r="Q16" s="187">
        <v>0.5</v>
      </c>
      <c r="R16" s="11">
        <f t="shared" si="1"/>
        <v>0.7</v>
      </c>
    </row>
    <row r="17" ht="16.5" customHeight="1">
      <c r="A17" s="183" t="s">
        <v>37</v>
      </c>
      <c r="B17" s="91">
        <v>0.0</v>
      </c>
      <c r="C17" s="186">
        <v>0.0</v>
      </c>
      <c r="D17" s="91">
        <v>0.0</v>
      </c>
      <c r="E17" s="91">
        <v>0.0</v>
      </c>
      <c r="F17" s="91">
        <v>0.0</v>
      </c>
      <c r="G17" s="91">
        <v>0.0</v>
      </c>
      <c r="H17" s="91">
        <v>0.0</v>
      </c>
      <c r="I17" s="91">
        <v>0.0</v>
      </c>
      <c r="J17" s="91">
        <v>0.0</v>
      </c>
      <c r="K17" s="91">
        <v>0.0</v>
      </c>
      <c r="L17" s="91">
        <v>0.0</v>
      </c>
      <c r="M17" s="91">
        <v>0.0</v>
      </c>
      <c r="N17" s="91">
        <v>0.0</v>
      </c>
      <c r="O17" s="91">
        <v>0.0</v>
      </c>
      <c r="P17" s="9">
        <v>0.0</v>
      </c>
      <c r="Q17" s="187">
        <v>0.0</v>
      </c>
      <c r="R17" s="11">
        <f t="shared" si="1"/>
        <v>0</v>
      </c>
    </row>
    <row r="18" ht="16.5" customHeight="1">
      <c r="A18" s="183" t="s">
        <v>38</v>
      </c>
      <c r="B18" s="91">
        <v>5.0</v>
      </c>
      <c r="C18" s="186">
        <v>0.429</v>
      </c>
      <c r="D18" s="91">
        <v>9.0</v>
      </c>
      <c r="E18" s="91">
        <v>7.0</v>
      </c>
      <c r="F18" s="91">
        <v>3.0</v>
      </c>
      <c r="G18" s="91">
        <v>3.0</v>
      </c>
      <c r="H18" s="91">
        <v>0.0</v>
      </c>
      <c r="I18" s="91">
        <v>0.0</v>
      </c>
      <c r="J18" s="91">
        <v>0.0</v>
      </c>
      <c r="K18" s="91">
        <v>2.0</v>
      </c>
      <c r="L18" s="91">
        <v>2.0</v>
      </c>
      <c r="M18" s="91">
        <v>1.0</v>
      </c>
      <c r="N18" s="91">
        <v>2.0</v>
      </c>
      <c r="O18" s="91">
        <v>2.0</v>
      </c>
      <c r="P18" s="9">
        <f t="shared" ref="P18:P23" si="4">+(G18*1+H18*2+I18*3+J18*4)/E18</f>
        <v>0.4285714286</v>
      </c>
      <c r="Q18" s="187">
        <v>0.556</v>
      </c>
      <c r="R18" s="11">
        <f t="shared" si="1"/>
        <v>0.9845714286</v>
      </c>
    </row>
    <row r="19" ht="16.5" customHeight="1">
      <c r="A19" s="183" t="s">
        <v>39</v>
      </c>
      <c r="B19" s="91">
        <v>1.0</v>
      </c>
      <c r="C19" s="186">
        <v>0.5</v>
      </c>
      <c r="D19" s="91">
        <v>3.0</v>
      </c>
      <c r="E19" s="91">
        <v>2.0</v>
      </c>
      <c r="F19" s="91">
        <v>1.0</v>
      </c>
      <c r="G19" s="91">
        <v>1.0</v>
      </c>
      <c r="H19" s="91">
        <v>0.0</v>
      </c>
      <c r="I19" s="91">
        <v>0.0</v>
      </c>
      <c r="J19" s="91">
        <v>0.0</v>
      </c>
      <c r="K19" s="91">
        <v>0.0</v>
      </c>
      <c r="L19" s="91">
        <v>0.0</v>
      </c>
      <c r="M19" s="91">
        <v>1.0</v>
      </c>
      <c r="N19" s="91">
        <v>1.0</v>
      </c>
      <c r="O19" s="91">
        <v>1.0</v>
      </c>
      <c r="P19" s="9">
        <f t="shared" si="4"/>
        <v>0.5</v>
      </c>
      <c r="Q19" s="187">
        <v>0.667</v>
      </c>
      <c r="R19" s="11">
        <f t="shared" si="1"/>
        <v>1.167</v>
      </c>
    </row>
    <row r="20" ht="16.5" customHeight="1">
      <c r="A20" s="183" t="s">
        <v>40</v>
      </c>
      <c r="B20" s="91">
        <v>7.0</v>
      </c>
      <c r="C20" s="186">
        <v>0.143</v>
      </c>
      <c r="D20" s="91">
        <v>14.0</v>
      </c>
      <c r="E20" s="91">
        <v>7.0</v>
      </c>
      <c r="F20" s="91">
        <v>1.0</v>
      </c>
      <c r="G20" s="91">
        <v>1.0</v>
      </c>
      <c r="H20" s="91">
        <v>0.0</v>
      </c>
      <c r="I20" s="91">
        <v>0.0</v>
      </c>
      <c r="J20" s="91">
        <v>0.0</v>
      </c>
      <c r="K20" s="91">
        <v>4.0</v>
      </c>
      <c r="L20" s="91">
        <v>2.0</v>
      </c>
      <c r="M20" s="91">
        <v>4.0</v>
      </c>
      <c r="N20" s="91">
        <v>7.0</v>
      </c>
      <c r="O20" s="91">
        <v>5.0</v>
      </c>
      <c r="P20" s="9">
        <f t="shared" si="4"/>
        <v>0.1428571429</v>
      </c>
      <c r="Q20" s="187">
        <v>0.571</v>
      </c>
      <c r="R20" s="11">
        <f t="shared" si="1"/>
        <v>0.7138571429</v>
      </c>
    </row>
    <row r="21" ht="16.5" customHeight="1">
      <c r="A21" s="183" t="s">
        <v>41</v>
      </c>
      <c r="B21" s="91">
        <v>6.0</v>
      </c>
      <c r="C21" s="186">
        <v>0.545</v>
      </c>
      <c r="D21" s="91">
        <v>15.0</v>
      </c>
      <c r="E21" s="91">
        <v>11.0</v>
      </c>
      <c r="F21" s="91">
        <v>6.0</v>
      </c>
      <c r="G21" s="91">
        <v>4.0</v>
      </c>
      <c r="H21" s="91">
        <v>2.0</v>
      </c>
      <c r="I21" s="91">
        <v>0.0</v>
      </c>
      <c r="J21" s="91">
        <v>0.0</v>
      </c>
      <c r="K21" s="91">
        <v>7.0</v>
      </c>
      <c r="L21" s="91">
        <v>3.0</v>
      </c>
      <c r="M21" s="91">
        <v>5.0</v>
      </c>
      <c r="N21" s="91">
        <v>4.0</v>
      </c>
      <c r="O21" s="91">
        <v>2.0</v>
      </c>
      <c r="P21" s="9">
        <f t="shared" si="4"/>
        <v>0.7272727273</v>
      </c>
      <c r="Q21" s="187">
        <v>0.667</v>
      </c>
      <c r="R21" s="11">
        <f t="shared" si="1"/>
        <v>1.394272727</v>
      </c>
    </row>
    <row r="22" ht="16.5" customHeight="1">
      <c r="A22" s="183" t="s">
        <v>42</v>
      </c>
      <c r="B22" s="91">
        <v>3.0</v>
      </c>
      <c r="C22" s="186">
        <v>0.167</v>
      </c>
      <c r="D22" s="91">
        <v>6.0</v>
      </c>
      <c r="E22" s="91">
        <v>6.0</v>
      </c>
      <c r="F22" s="91">
        <v>1.0</v>
      </c>
      <c r="G22" s="91">
        <v>1.0</v>
      </c>
      <c r="H22" s="91">
        <v>0.0</v>
      </c>
      <c r="I22" s="91">
        <v>0.0</v>
      </c>
      <c r="J22" s="91">
        <v>0.0</v>
      </c>
      <c r="K22" s="91">
        <v>1.0</v>
      </c>
      <c r="L22" s="91">
        <v>1.0</v>
      </c>
      <c r="M22" s="91">
        <v>0.0</v>
      </c>
      <c r="N22" s="91">
        <v>0.0</v>
      </c>
      <c r="O22" s="91">
        <v>3.0</v>
      </c>
      <c r="P22" s="9">
        <f t="shared" si="4"/>
        <v>0.1666666667</v>
      </c>
      <c r="Q22" s="187">
        <v>0.167</v>
      </c>
      <c r="R22" s="11">
        <f t="shared" si="1"/>
        <v>0.3336666667</v>
      </c>
    </row>
    <row r="23" ht="16.5" customHeight="1">
      <c r="A23" s="183" t="s">
        <v>43</v>
      </c>
      <c r="B23" s="91">
        <v>5.0</v>
      </c>
      <c r="C23" s="186">
        <v>0.2</v>
      </c>
      <c r="D23" s="91">
        <v>14.0</v>
      </c>
      <c r="E23" s="91">
        <v>10.0</v>
      </c>
      <c r="F23" s="91">
        <v>2.0</v>
      </c>
      <c r="G23" s="91">
        <v>1.0</v>
      </c>
      <c r="H23" s="91">
        <v>1.0</v>
      </c>
      <c r="I23" s="91">
        <v>0.0</v>
      </c>
      <c r="J23" s="91">
        <v>0.0</v>
      </c>
      <c r="K23" s="91">
        <v>1.0</v>
      </c>
      <c r="L23" s="91">
        <v>5.0</v>
      </c>
      <c r="M23" s="91">
        <v>0.0</v>
      </c>
      <c r="N23" s="91">
        <v>4.0</v>
      </c>
      <c r="O23" s="91">
        <v>5.0</v>
      </c>
      <c r="P23" s="9">
        <f t="shared" si="4"/>
        <v>0.3</v>
      </c>
      <c r="Q23" s="187">
        <v>0.429</v>
      </c>
      <c r="R23" s="11">
        <f t="shared" si="1"/>
        <v>0.729</v>
      </c>
    </row>
    <row r="24" ht="16.5" customHeight="1">
      <c r="A24" s="183" t="s">
        <v>44</v>
      </c>
      <c r="B24" s="91">
        <v>0.0</v>
      </c>
      <c r="C24" s="186">
        <v>0.0</v>
      </c>
      <c r="D24" s="91">
        <v>0.0</v>
      </c>
      <c r="E24" s="91">
        <v>0.0</v>
      </c>
      <c r="F24" s="91">
        <v>0.0</v>
      </c>
      <c r="G24" s="91">
        <v>0.0</v>
      </c>
      <c r="H24" s="91">
        <v>0.0</v>
      </c>
      <c r="I24" s="91">
        <v>0.0</v>
      </c>
      <c r="J24" s="91">
        <v>0.0</v>
      </c>
      <c r="K24" s="91">
        <v>0.0</v>
      </c>
      <c r="L24" s="91">
        <v>0.0</v>
      </c>
      <c r="M24" s="91">
        <v>0.0</v>
      </c>
      <c r="N24" s="91">
        <v>0.0</v>
      </c>
      <c r="O24" s="91">
        <v>0.0</v>
      </c>
      <c r="P24" s="9">
        <v>0.0</v>
      </c>
      <c r="Q24" s="187">
        <v>0.0</v>
      </c>
      <c r="R24" s="11">
        <f t="shared" si="1"/>
        <v>0</v>
      </c>
    </row>
    <row r="25" ht="16.5" customHeight="1">
      <c r="A25" s="188" t="s">
        <v>45</v>
      </c>
      <c r="B25" s="98"/>
      <c r="C25" s="99">
        <f>+F25/E25</f>
        <v>0.3428571429</v>
      </c>
      <c r="D25" s="98">
        <f t="shared" ref="D25:O25" si="5">SUM(D4:D24)</f>
        <v>193</v>
      </c>
      <c r="E25" s="98">
        <f t="shared" si="5"/>
        <v>140</v>
      </c>
      <c r="F25" s="98">
        <f t="shared" si="5"/>
        <v>48</v>
      </c>
      <c r="G25" s="98">
        <f t="shared" si="5"/>
        <v>33</v>
      </c>
      <c r="H25" s="98">
        <f t="shared" si="5"/>
        <v>12</v>
      </c>
      <c r="I25" s="98">
        <f t="shared" si="5"/>
        <v>3</v>
      </c>
      <c r="J25" s="98">
        <f t="shared" si="5"/>
        <v>0</v>
      </c>
      <c r="K25" s="98">
        <f t="shared" si="5"/>
        <v>58</v>
      </c>
      <c r="L25" s="98">
        <f t="shared" si="5"/>
        <v>57</v>
      </c>
      <c r="M25" s="98">
        <f t="shared" si="5"/>
        <v>43</v>
      </c>
      <c r="N25" s="98">
        <f t="shared" si="5"/>
        <v>53</v>
      </c>
      <c r="O25" s="98">
        <f t="shared" si="5"/>
        <v>44</v>
      </c>
      <c r="P25" s="99"/>
      <c r="Q25" s="99"/>
      <c r="R25" s="89"/>
    </row>
    <row r="26" ht="16.5" customHeight="1"/>
    <row r="27" ht="16.5" customHeight="1">
      <c r="A27" s="3" t="s">
        <v>46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</row>
    <row r="28" ht="16.5" customHeight="1">
      <c r="A28" s="30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</row>
    <row r="29" ht="16.5" customHeight="1">
      <c r="A29" s="30" t="s">
        <v>24</v>
      </c>
      <c r="B29" s="189">
        <v>4.0</v>
      </c>
      <c r="C29" s="189">
        <v>1.0</v>
      </c>
      <c r="D29" s="189">
        <v>1.0</v>
      </c>
      <c r="E29" s="189">
        <v>0.0</v>
      </c>
      <c r="F29" s="189">
        <v>38.0</v>
      </c>
      <c r="G29" s="189">
        <f t="shared" ref="G29:G34" si="6">+F29-K29-L29</f>
        <v>25</v>
      </c>
      <c r="H29" s="190">
        <v>4.66666</v>
      </c>
      <c r="I29" s="189">
        <v>8.0</v>
      </c>
      <c r="J29" s="189">
        <v>0.0</v>
      </c>
      <c r="K29" s="189">
        <v>11.0</v>
      </c>
      <c r="L29" s="189">
        <v>2.0</v>
      </c>
      <c r="M29" s="189">
        <v>3.0</v>
      </c>
      <c r="N29" s="189">
        <v>14.0</v>
      </c>
      <c r="O29" s="189">
        <v>10.0</v>
      </c>
      <c r="P29" s="191">
        <f t="shared" ref="P29:P35" si="7">+O29*9/H29</f>
        <v>19.28574184</v>
      </c>
      <c r="Q29" s="69"/>
    </row>
    <row r="30" ht="16.5" customHeight="1">
      <c r="A30" s="30" t="s">
        <v>29</v>
      </c>
      <c r="B30" s="189">
        <v>4.0</v>
      </c>
      <c r="C30" s="189">
        <v>0.0</v>
      </c>
      <c r="D30" s="189">
        <v>1.0</v>
      </c>
      <c r="E30" s="189">
        <v>0.0</v>
      </c>
      <c r="F30" s="189">
        <v>28.0</v>
      </c>
      <c r="G30" s="189">
        <f t="shared" si="6"/>
        <v>21</v>
      </c>
      <c r="H30" s="190">
        <v>2.3333</v>
      </c>
      <c r="I30" s="189">
        <v>6.0</v>
      </c>
      <c r="J30" s="189">
        <v>0.0</v>
      </c>
      <c r="K30" s="189">
        <v>6.0</v>
      </c>
      <c r="L30" s="189">
        <v>1.0</v>
      </c>
      <c r="M30" s="189">
        <v>4.0</v>
      </c>
      <c r="N30" s="189">
        <v>12.0</v>
      </c>
      <c r="O30" s="189">
        <v>5.0</v>
      </c>
      <c r="P30" s="191">
        <f t="shared" si="7"/>
        <v>19.2859898</v>
      </c>
    </row>
    <row r="31" ht="16.5" customHeight="1">
      <c r="A31" s="30" t="s">
        <v>33</v>
      </c>
      <c r="B31" s="189">
        <v>5.0</v>
      </c>
      <c r="C31" s="189">
        <v>1.0</v>
      </c>
      <c r="D31" s="189">
        <v>0.0</v>
      </c>
      <c r="E31" s="189">
        <v>1.0</v>
      </c>
      <c r="F31" s="189">
        <v>41.0</v>
      </c>
      <c r="G31" s="189">
        <f t="shared" si="6"/>
        <v>33</v>
      </c>
      <c r="H31" s="190">
        <v>7.6666</v>
      </c>
      <c r="I31" s="189">
        <v>11.0</v>
      </c>
      <c r="J31" s="189">
        <v>0.0</v>
      </c>
      <c r="K31" s="189">
        <v>5.0</v>
      </c>
      <c r="L31" s="189">
        <v>3.0</v>
      </c>
      <c r="M31" s="189">
        <v>14.0</v>
      </c>
      <c r="N31" s="189">
        <v>13.0</v>
      </c>
      <c r="O31" s="189">
        <v>9.0</v>
      </c>
      <c r="P31" s="191">
        <f t="shared" si="7"/>
        <v>10.56530926</v>
      </c>
    </row>
    <row r="32" ht="16.5" customHeight="1">
      <c r="A32" s="30" t="s">
        <v>36</v>
      </c>
      <c r="B32" s="189">
        <v>4.0</v>
      </c>
      <c r="C32" s="189">
        <v>0.0</v>
      </c>
      <c r="D32" s="189">
        <v>1.0</v>
      </c>
      <c r="E32" s="189">
        <v>0.0</v>
      </c>
      <c r="F32" s="189">
        <v>62.0</v>
      </c>
      <c r="G32" s="189">
        <f t="shared" si="6"/>
        <v>41</v>
      </c>
      <c r="H32" s="190">
        <v>7.6666</v>
      </c>
      <c r="I32" s="189">
        <v>18.0</v>
      </c>
      <c r="J32" s="189">
        <v>2.0</v>
      </c>
      <c r="K32" s="189">
        <v>18.0</v>
      </c>
      <c r="L32" s="189">
        <v>3.0</v>
      </c>
      <c r="M32" s="189">
        <v>12.0</v>
      </c>
      <c r="N32" s="189">
        <v>26.0</v>
      </c>
      <c r="O32" s="189">
        <v>18.0</v>
      </c>
      <c r="P32" s="191">
        <f t="shared" si="7"/>
        <v>21.13061853</v>
      </c>
    </row>
    <row r="33" ht="16.5" customHeight="1">
      <c r="A33" s="30" t="s">
        <v>42</v>
      </c>
      <c r="B33" s="189">
        <v>2.0</v>
      </c>
      <c r="C33" s="189">
        <v>0.0</v>
      </c>
      <c r="D33" s="189">
        <v>2.0</v>
      </c>
      <c r="E33" s="189">
        <v>0.0</v>
      </c>
      <c r="F33" s="189">
        <v>39.0</v>
      </c>
      <c r="G33" s="189">
        <f t="shared" si="6"/>
        <v>21</v>
      </c>
      <c r="H33" s="190">
        <v>4.3333</v>
      </c>
      <c r="I33" s="189">
        <v>5.0</v>
      </c>
      <c r="J33" s="189">
        <v>1.0</v>
      </c>
      <c r="K33" s="189">
        <v>18.0</v>
      </c>
      <c r="L33" s="189">
        <v>0.0</v>
      </c>
      <c r="M33" s="189">
        <v>3.0</v>
      </c>
      <c r="N33" s="189">
        <v>19.0</v>
      </c>
      <c r="O33" s="189">
        <v>12.0</v>
      </c>
      <c r="P33" s="191">
        <f t="shared" si="7"/>
        <v>24.92326864</v>
      </c>
    </row>
    <row r="34" ht="16.5" customHeight="1">
      <c r="A34" s="30" t="s">
        <v>43</v>
      </c>
      <c r="B34" s="189">
        <v>4.0</v>
      </c>
      <c r="C34" s="189">
        <v>1.0</v>
      </c>
      <c r="D34" s="189">
        <v>0.0</v>
      </c>
      <c r="E34" s="189">
        <v>2.0</v>
      </c>
      <c r="F34" s="189">
        <v>36.0</v>
      </c>
      <c r="G34" s="189">
        <f t="shared" si="6"/>
        <v>29</v>
      </c>
      <c r="H34" s="190">
        <v>7.3333</v>
      </c>
      <c r="I34" s="189">
        <v>8.0</v>
      </c>
      <c r="J34" s="189">
        <v>1.0</v>
      </c>
      <c r="K34" s="189">
        <v>7.0</v>
      </c>
      <c r="L34" s="189">
        <v>0.0</v>
      </c>
      <c r="M34" s="189">
        <v>8.0</v>
      </c>
      <c r="N34" s="189">
        <v>11.0</v>
      </c>
      <c r="O34" s="189">
        <v>10.0</v>
      </c>
      <c r="P34" s="191">
        <f t="shared" si="7"/>
        <v>12.27278306</v>
      </c>
    </row>
    <row r="35" ht="16.5" customHeight="1">
      <c r="A35" s="192" t="s">
        <v>45</v>
      </c>
      <c r="B35" s="23"/>
      <c r="C35" s="23">
        <f t="shared" ref="C35:O35" si="8">SUM(C29:C34)</f>
        <v>3</v>
      </c>
      <c r="D35" s="23">
        <f t="shared" si="8"/>
        <v>5</v>
      </c>
      <c r="E35" s="23">
        <f t="shared" si="8"/>
        <v>3</v>
      </c>
      <c r="F35" s="23">
        <f t="shared" si="8"/>
        <v>244</v>
      </c>
      <c r="G35" s="23">
        <f t="shared" si="8"/>
        <v>170</v>
      </c>
      <c r="H35" s="37">
        <f t="shared" si="8"/>
        <v>33.99976</v>
      </c>
      <c r="I35" s="23">
        <f t="shared" si="8"/>
        <v>56</v>
      </c>
      <c r="J35" s="23">
        <f t="shared" si="8"/>
        <v>4</v>
      </c>
      <c r="K35" s="23">
        <f t="shared" si="8"/>
        <v>65</v>
      </c>
      <c r="L35" s="23">
        <f t="shared" si="8"/>
        <v>9</v>
      </c>
      <c r="M35" s="23">
        <f t="shared" si="8"/>
        <v>44</v>
      </c>
      <c r="N35" s="23">
        <f t="shared" si="8"/>
        <v>95</v>
      </c>
      <c r="O35" s="23">
        <f t="shared" si="8"/>
        <v>64</v>
      </c>
      <c r="P35" s="38">
        <f t="shared" si="7"/>
        <v>16.94129606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14"/>
    <col customWidth="1" min="21" max="26" width="9.0"/>
  </cols>
  <sheetData>
    <row r="1" ht="16.5" customHeight="1">
      <c r="A1" s="1" t="s">
        <v>179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ht="16.5" customHeight="1">
      <c r="A2" s="3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ht="16.5" customHeight="1">
      <c r="A3" s="193" t="s">
        <v>180</v>
      </c>
      <c r="B3" s="193" t="s">
        <v>181</v>
      </c>
      <c r="C3" s="193" t="s">
        <v>4</v>
      </c>
      <c r="D3" s="193" t="s">
        <v>5</v>
      </c>
      <c r="E3" s="193" t="s">
        <v>6</v>
      </c>
      <c r="F3" s="193" t="s">
        <v>7</v>
      </c>
      <c r="G3" s="193" t="s">
        <v>8</v>
      </c>
      <c r="H3" s="193" t="s">
        <v>9</v>
      </c>
      <c r="I3" s="193" t="s">
        <v>10</v>
      </c>
      <c r="J3" s="193" t="s">
        <v>11</v>
      </c>
      <c r="K3" s="193" t="s">
        <v>12</v>
      </c>
      <c r="L3" s="193" t="s">
        <v>13</v>
      </c>
      <c r="M3" s="193" t="s">
        <v>14</v>
      </c>
      <c r="N3" s="193" t="s">
        <v>15</v>
      </c>
      <c r="O3" s="193" t="s">
        <v>16</v>
      </c>
      <c r="P3" s="193" t="s">
        <v>18</v>
      </c>
      <c r="Q3" s="193" t="s">
        <v>19</v>
      </c>
      <c r="R3" s="5" t="s">
        <v>20</v>
      </c>
    </row>
    <row r="4" ht="16.5" customHeight="1">
      <c r="A4" s="193" t="s">
        <v>24</v>
      </c>
      <c r="B4" s="194">
        <v>2.0</v>
      </c>
      <c r="C4" s="195">
        <v>0.0</v>
      </c>
      <c r="D4" s="194">
        <v>0.0</v>
      </c>
      <c r="E4" s="194">
        <v>0.0</v>
      </c>
      <c r="F4" s="194">
        <v>0.0</v>
      </c>
      <c r="G4" s="194">
        <f t="shared" ref="G4:G24" si="1">+F4-(H4+I4+J4)</f>
        <v>0</v>
      </c>
      <c r="H4" s="194">
        <v>0.0</v>
      </c>
      <c r="I4" s="194">
        <v>0.0</v>
      </c>
      <c r="J4" s="194">
        <v>0.0</v>
      </c>
      <c r="K4" s="194">
        <v>0.0</v>
      </c>
      <c r="L4" s="194">
        <v>0.0</v>
      </c>
      <c r="M4" s="194">
        <v>1.0</v>
      </c>
      <c r="N4" s="194">
        <v>0.0</v>
      </c>
      <c r="O4" s="194">
        <v>0.0</v>
      </c>
      <c r="P4" s="9">
        <v>0.0</v>
      </c>
      <c r="Q4" s="195">
        <v>0.0</v>
      </c>
      <c r="R4" s="11">
        <f t="shared" ref="R4:R24" si="2">+Q4+P4</f>
        <v>0</v>
      </c>
    </row>
    <row r="5" ht="16.5" customHeight="1">
      <c r="A5" s="193" t="s">
        <v>25</v>
      </c>
      <c r="B5" s="194">
        <v>4.0</v>
      </c>
      <c r="C5" s="195">
        <v>0.0</v>
      </c>
      <c r="D5" s="194">
        <v>7.0</v>
      </c>
      <c r="E5" s="194">
        <v>3.0</v>
      </c>
      <c r="F5" s="194">
        <v>0.0</v>
      </c>
      <c r="G5" s="194">
        <f t="shared" si="1"/>
        <v>0</v>
      </c>
      <c r="H5" s="194">
        <v>0.0</v>
      </c>
      <c r="I5" s="194">
        <v>0.0</v>
      </c>
      <c r="J5" s="194">
        <v>0.0</v>
      </c>
      <c r="K5" s="194">
        <v>1.0</v>
      </c>
      <c r="L5" s="194">
        <v>0.0</v>
      </c>
      <c r="M5" s="194">
        <v>0.0</v>
      </c>
      <c r="N5" s="194">
        <v>4.0</v>
      </c>
      <c r="O5" s="194">
        <v>0.0</v>
      </c>
      <c r="P5" s="9">
        <f t="shared" ref="P5:P6" si="3">+(G5*1+H5*2+I5*3+J5*4)/E5</f>
        <v>0</v>
      </c>
      <c r="Q5" s="195">
        <v>0.571</v>
      </c>
      <c r="R5" s="11">
        <f t="shared" si="2"/>
        <v>0.571</v>
      </c>
    </row>
    <row r="6" ht="16.5" customHeight="1">
      <c r="A6" s="193" t="s">
        <v>26</v>
      </c>
      <c r="B6" s="194">
        <v>9.0</v>
      </c>
      <c r="C6" s="195">
        <v>0.474</v>
      </c>
      <c r="D6" s="194">
        <v>24.0</v>
      </c>
      <c r="E6" s="194">
        <v>19.0</v>
      </c>
      <c r="F6" s="194">
        <v>9.0</v>
      </c>
      <c r="G6" s="194">
        <f t="shared" si="1"/>
        <v>7</v>
      </c>
      <c r="H6" s="194">
        <v>2.0</v>
      </c>
      <c r="I6" s="194">
        <v>0.0</v>
      </c>
      <c r="J6" s="194">
        <v>0.0</v>
      </c>
      <c r="K6" s="194">
        <v>9.0</v>
      </c>
      <c r="L6" s="194">
        <v>9.0</v>
      </c>
      <c r="M6" s="194">
        <v>7.0</v>
      </c>
      <c r="N6" s="194">
        <v>5.0</v>
      </c>
      <c r="O6" s="194">
        <v>2.0</v>
      </c>
      <c r="P6" s="9">
        <f t="shared" si="3"/>
        <v>0.5789473684</v>
      </c>
      <c r="Q6" s="195">
        <v>0.583</v>
      </c>
      <c r="R6" s="11">
        <f t="shared" si="2"/>
        <v>1.161947368</v>
      </c>
    </row>
    <row r="7" ht="16.5" customHeight="1">
      <c r="A7" s="193" t="s">
        <v>27</v>
      </c>
      <c r="B7" s="194">
        <v>0.0</v>
      </c>
      <c r="C7" s="195">
        <v>0.0</v>
      </c>
      <c r="D7" s="194">
        <v>0.0</v>
      </c>
      <c r="E7" s="194">
        <v>0.0</v>
      </c>
      <c r="F7" s="194">
        <v>0.0</v>
      </c>
      <c r="G7" s="194">
        <f t="shared" si="1"/>
        <v>0</v>
      </c>
      <c r="H7" s="194">
        <v>0.0</v>
      </c>
      <c r="I7" s="194">
        <v>0.0</v>
      </c>
      <c r="J7" s="194">
        <v>0.0</v>
      </c>
      <c r="K7" s="194">
        <v>0.0</v>
      </c>
      <c r="L7" s="194">
        <v>0.0</v>
      </c>
      <c r="M7" s="194">
        <v>0.0</v>
      </c>
      <c r="N7" s="194">
        <v>0.0</v>
      </c>
      <c r="O7" s="194">
        <v>0.0</v>
      </c>
      <c r="P7" s="9">
        <v>0.0</v>
      </c>
      <c r="Q7" s="195">
        <v>0.0</v>
      </c>
      <c r="R7" s="11">
        <f t="shared" si="2"/>
        <v>0</v>
      </c>
    </row>
    <row r="8" ht="16.5" customHeight="1">
      <c r="A8" s="193" t="s">
        <v>28</v>
      </c>
      <c r="B8" s="194">
        <v>9.0</v>
      </c>
      <c r="C8" s="195">
        <v>0.25</v>
      </c>
      <c r="D8" s="194">
        <v>26.0</v>
      </c>
      <c r="E8" s="194">
        <v>20.0</v>
      </c>
      <c r="F8" s="194">
        <v>5.0</v>
      </c>
      <c r="G8" s="194">
        <f t="shared" si="1"/>
        <v>3</v>
      </c>
      <c r="H8" s="194">
        <v>0.0</v>
      </c>
      <c r="I8" s="194">
        <v>2.0</v>
      </c>
      <c r="J8" s="194">
        <v>0.0</v>
      </c>
      <c r="K8" s="194">
        <v>7.0</v>
      </c>
      <c r="L8" s="194">
        <v>7.0</v>
      </c>
      <c r="M8" s="194">
        <v>4.0</v>
      </c>
      <c r="N8" s="194">
        <v>6.0</v>
      </c>
      <c r="O8" s="194">
        <v>5.0</v>
      </c>
      <c r="P8" s="9">
        <f t="shared" ref="P8:P23" si="4">+(G8*1+H8*2+I8*3+J8*4)/E8</f>
        <v>0.45</v>
      </c>
      <c r="Q8" s="195">
        <v>0.423</v>
      </c>
      <c r="R8" s="11">
        <f t="shared" si="2"/>
        <v>0.873</v>
      </c>
    </row>
    <row r="9" ht="16.5" customHeight="1">
      <c r="A9" s="193" t="s">
        <v>29</v>
      </c>
      <c r="B9" s="194">
        <v>4.0</v>
      </c>
      <c r="C9" s="195">
        <v>0.2</v>
      </c>
      <c r="D9" s="194">
        <v>6.0</v>
      </c>
      <c r="E9" s="194">
        <v>5.0</v>
      </c>
      <c r="F9" s="194">
        <v>1.0</v>
      </c>
      <c r="G9" s="194">
        <f t="shared" si="1"/>
        <v>1</v>
      </c>
      <c r="H9" s="194">
        <v>0.0</v>
      </c>
      <c r="I9" s="194">
        <v>0.0</v>
      </c>
      <c r="J9" s="194">
        <v>0.0</v>
      </c>
      <c r="K9" s="194">
        <v>2.0</v>
      </c>
      <c r="L9" s="194">
        <v>0.0</v>
      </c>
      <c r="M9" s="194">
        <v>1.0</v>
      </c>
      <c r="N9" s="194">
        <v>1.0</v>
      </c>
      <c r="O9" s="194">
        <v>1.0</v>
      </c>
      <c r="P9" s="9">
        <f t="shared" si="4"/>
        <v>0.2</v>
      </c>
      <c r="Q9" s="195">
        <v>0.333</v>
      </c>
      <c r="R9" s="11">
        <f t="shared" si="2"/>
        <v>0.533</v>
      </c>
    </row>
    <row r="10" ht="16.5" customHeight="1">
      <c r="A10" s="193" t="s">
        <v>30</v>
      </c>
      <c r="B10" s="194">
        <v>9.0</v>
      </c>
      <c r="C10" s="195">
        <v>0.542</v>
      </c>
      <c r="D10" s="194">
        <v>31.0</v>
      </c>
      <c r="E10" s="194">
        <v>24.0</v>
      </c>
      <c r="F10" s="194">
        <v>13.0</v>
      </c>
      <c r="G10" s="194">
        <f t="shared" si="1"/>
        <v>9</v>
      </c>
      <c r="H10" s="194">
        <v>2.0</v>
      </c>
      <c r="I10" s="194">
        <v>1.0</v>
      </c>
      <c r="J10" s="194">
        <v>1.0</v>
      </c>
      <c r="K10" s="194">
        <v>16.0</v>
      </c>
      <c r="L10" s="194">
        <v>8.0</v>
      </c>
      <c r="M10" s="194">
        <v>16.0</v>
      </c>
      <c r="N10" s="194">
        <v>7.0</v>
      </c>
      <c r="O10" s="194">
        <v>2.0</v>
      </c>
      <c r="P10" s="9">
        <f t="shared" si="4"/>
        <v>0.8333333333</v>
      </c>
      <c r="Q10" s="195">
        <v>0.645</v>
      </c>
      <c r="R10" s="11">
        <f t="shared" si="2"/>
        <v>1.478333333</v>
      </c>
    </row>
    <row r="11" ht="16.5" customHeight="1">
      <c r="A11" s="193" t="s">
        <v>31</v>
      </c>
      <c r="B11" s="194">
        <v>4.0</v>
      </c>
      <c r="C11" s="195">
        <v>0.333</v>
      </c>
      <c r="D11" s="194">
        <v>7.0</v>
      </c>
      <c r="E11" s="194">
        <v>6.0</v>
      </c>
      <c r="F11" s="194">
        <v>2.0</v>
      </c>
      <c r="G11" s="194">
        <f t="shared" si="1"/>
        <v>2</v>
      </c>
      <c r="H11" s="194">
        <v>0.0</v>
      </c>
      <c r="I11" s="194">
        <v>0.0</v>
      </c>
      <c r="J11" s="194">
        <v>0.0</v>
      </c>
      <c r="K11" s="194">
        <v>3.0</v>
      </c>
      <c r="L11" s="194">
        <v>0.0</v>
      </c>
      <c r="M11" s="194">
        <v>3.0</v>
      </c>
      <c r="N11" s="194">
        <v>1.0</v>
      </c>
      <c r="O11" s="194">
        <v>0.0</v>
      </c>
      <c r="P11" s="9">
        <f t="shared" si="4"/>
        <v>0.3333333333</v>
      </c>
      <c r="Q11" s="195">
        <v>0.429</v>
      </c>
      <c r="R11" s="11">
        <f t="shared" si="2"/>
        <v>0.7623333333</v>
      </c>
    </row>
    <row r="12" ht="16.5" customHeight="1">
      <c r="A12" s="193" t="s">
        <v>32</v>
      </c>
      <c r="B12" s="194">
        <v>2.0</v>
      </c>
      <c r="C12" s="195">
        <v>0.333</v>
      </c>
      <c r="D12" s="194">
        <v>3.0</v>
      </c>
      <c r="E12" s="194">
        <v>3.0</v>
      </c>
      <c r="F12" s="194">
        <v>1.0</v>
      </c>
      <c r="G12" s="194">
        <f t="shared" si="1"/>
        <v>1</v>
      </c>
      <c r="H12" s="194">
        <v>0.0</v>
      </c>
      <c r="I12" s="194">
        <v>0.0</v>
      </c>
      <c r="J12" s="194">
        <v>0.0</v>
      </c>
      <c r="K12" s="194">
        <v>0.0</v>
      </c>
      <c r="L12" s="194">
        <v>0.0</v>
      </c>
      <c r="M12" s="194">
        <v>1.0</v>
      </c>
      <c r="N12" s="194">
        <v>0.0</v>
      </c>
      <c r="O12" s="194">
        <v>0.0</v>
      </c>
      <c r="P12" s="9">
        <f t="shared" si="4"/>
        <v>0.3333333333</v>
      </c>
      <c r="Q12" s="195">
        <v>0.333</v>
      </c>
      <c r="R12" s="11">
        <f t="shared" si="2"/>
        <v>0.6663333333</v>
      </c>
    </row>
    <row r="13" ht="16.5" customHeight="1">
      <c r="A13" s="193" t="s">
        <v>33</v>
      </c>
      <c r="B13" s="194">
        <v>10.0</v>
      </c>
      <c r="C13" s="195">
        <v>0.435</v>
      </c>
      <c r="D13" s="194">
        <v>25.0</v>
      </c>
      <c r="E13" s="194">
        <v>23.0</v>
      </c>
      <c r="F13" s="194">
        <v>10.0</v>
      </c>
      <c r="G13" s="194">
        <f t="shared" si="1"/>
        <v>6</v>
      </c>
      <c r="H13" s="194">
        <v>4.0</v>
      </c>
      <c r="I13" s="194">
        <v>0.0</v>
      </c>
      <c r="J13" s="194">
        <v>0.0</v>
      </c>
      <c r="K13" s="194">
        <v>6.0</v>
      </c>
      <c r="L13" s="194">
        <v>10.0</v>
      </c>
      <c r="M13" s="194">
        <v>5.0</v>
      </c>
      <c r="N13" s="194">
        <v>1.0</v>
      </c>
      <c r="O13" s="194">
        <v>3.0</v>
      </c>
      <c r="P13" s="9">
        <f t="shared" si="4"/>
        <v>0.6086956522</v>
      </c>
      <c r="Q13" s="195">
        <v>0.44</v>
      </c>
      <c r="R13" s="11">
        <f t="shared" si="2"/>
        <v>1.048695652</v>
      </c>
    </row>
    <row r="14" ht="16.5" customHeight="1">
      <c r="A14" s="193" t="s">
        <v>34</v>
      </c>
      <c r="B14" s="194">
        <v>3.0</v>
      </c>
      <c r="C14" s="195">
        <v>0.0</v>
      </c>
      <c r="D14" s="194">
        <v>7.0</v>
      </c>
      <c r="E14" s="194">
        <v>5.0</v>
      </c>
      <c r="F14" s="194">
        <v>0.0</v>
      </c>
      <c r="G14" s="194">
        <f t="shared" si="1"/>
        <v>0</v>
      </c>
      <c r="H14" s="194">
        <v>0.0</v>
      </c>
      <c r="I14" s="194">
        <v>0.0</v>
      </c>
      <c r="J14" s="194">
        <v>0.0</v>
      </c>
      <c r="K14" s="194">
        <v>2.0</v>
      </c>
      <c r="L14" s="194">
        <v>0.0</v>
      </c>
      <c r="M14" s="194">
        <v>1.0</v>
      </c>
      <c r="N14" s="194">
        <v>2.0</v>
      </c>
      <c r="O14" s="194">
        <v>3.0</v>
      </c>
      <c r="P14" s="9">
        <f t="shared" si="4"/>
        <v>0</v>
      </c>
      <c r="Q14" s="195">
        <v>0.286</v>
      </c>
      <c r="R14" s="11">
        <f t="shared" si="2"/>
        <v>0.286</v>
      </c>
    </row>
    <row r="15" ht="16.5" customHeight="1">
      <c r="A15" s="193" t="s">
        <v>35</v>
      </c>
      <c r="B15" s="194">
        <v>6.0</v>
      </c>
      <c r="C15" s="195">
        <v>0.222</v>
      </c>
      <c r="D15" s="194">
        <v>13.0</v>
      </c>
      <c r="E15" s="194">
        <v>9.0</v>
      </c>
      <c r="F15" s="194">
        <v>2.0</v>
      </c>
      <c r="G15" s="194">
        <f t="shared" si="1"/>
        <v>2</v>
      </c>
      <c r="H15" s="194">
        <v>0.0</v>
      </c>
      <c r="I15" s="194">
        <v>0.0</v>
      </c>
      <c r="J15" s="194">
        <v>0.0</v>
      </c>
      <c r="K15" s="194">
        <v>1.0</v>
      </c>
      <c r="L15" s="194">
        <v>3.0</v>
      </c>
      <c r="M15" s="194">
        <v>1.0</v>
      </c>
      <c r="N15" s="194">
        <v>3.0</v>
      </c>
      <c r="O15" s="194">
        <v>5.0</v>
      </c>
      <c r="P15" s="9">
        <f t="shared" si="4"/>
        <v>0.2222222222</v>
      </c>
      <c r="Q15" s="195">
        <v>0.417</v>
      </c>
      <c r="R15" s="11">
        <f t="shared" si="2"/>
        <v>0.6392222222</v>
      </c>
    </row>
    <row r="16" ht="16.5" customHeight="1">
      <c r="A16" s="193" t="s">
        <v>36</v>
      </c>
      <c r="B16" s="194">
        <v>2.0</v>
      </c>
      <c r="C16" s="195">
        <v>0.0</v>
      </c>
      <c r="D16" s="194">
        <v>1.0</v>
      </c>
      <c r="E16" s="194">
        <v>1.0</v>
      </c>
      <c r="F16" s="194">
        <v>0.0</v>
      </c>
      <c r="G16" s="194">
        <f t="shared" si="1"/>
        <v>0</v>
      </c>
      <c r="H16" s="194">
        <v>0.0</v>
      </c>
      <c r="I16" s="194">
        <v>0.0</v>
      </c>
      <c r="J16" s="194">
        <v>0.0</v>
      </c>
      <c r="K16" s="194">
        <v>0.0</v>
      </c>
      <c r="L16" s="194">
        <v>0.0</v>
      </c>
      <c r="M16" s="194">
        <v>0.0</v>
      </c>
      <c r="N16" s="194">
        <v>0.0</v>
      </c>
      <c r="O16" s="194">
        <v>0.0</v>
      </c>
      <c r="P16" s="9">
        <f t="shared" si="4"/>
        <v>0</v>
      </c>
      <c r="Q16" s="195">
        <v>0.0</v>
      </c>
      <c r="R16" s="11">
        <f t="shared" si="2"/>
        <v>0</v>
      </c>
    </row>
    <row r="17" ht="16.5" customHeight="1">
      <c r="A17" s="193" t="s">
        <v>37</v>
      </c>
      <c r="B17" s="194">
        <v>2.0</v>
      </c>
      <c r="C17" s="195">
        <v>0.0</v>
      </c>
      <c r="D17" s="194">
        <v>5.0</v>
      </c>
      <c r="E17" s="194">
        <v>3.0</v>
      </c>
      <c r="F17" s="194">
        <v>0.0</v>
      </c>
      <c r="G17" s="194">
        <f t="shared" si="1"/>
        <v>0</v>
      </c>
      <c r="H17" s="194">
        <v>0.0</v>
      </c>
      <c r="I17" s="194">
        <v>0.0</v>
      </c>
      <c r="J17" s="194">
        <v>0.0</v>
      </c>
      <c r="K17" s="194">
        <v>2.0</v>
      </c>
      <c r="L17" s="194">
        <v>0.0</v>
      </c>
      <c r="M17" s="194">
        <v>2.0</v>
      </c>
      <c r="N17" s="194">
        <v>2.0</v>
      </c>
      <c r="O17" s="194">
        <v>1.0</v>
      </c>
      <c r="P17" s="9">
        <f t="shared" si="4"/>
        <v>0</v>
      </c>
      <c r="Q17" s="195">
        <v>0.4</v>
      </c>
      <c r="R17" s="11">
        <f t="shared" si="2"/>
        <v>0.4</v>
      </c>
    </row>
    <row r="18" ht="16.5" customHeight="1">
      <c r="A18" s="193" t="s">
        <v>38</v>
      </c>
      <c r="B18" s="194">
        <v>7.0</v>
      </c>
      <c r="C18" s="195">
        <v>0.611</v>
      </c>
      <c r="D18" s="194">
        <v>21.0</v>
      </c>
      <c r="E18" s="194">
        <v>18.0</v>
      </c>
      <c r="F18" s="194">
        <v>11.0</v>
      </c>
      <c r="G18" s="194">
        <f t="shared" si="1"/>
        <v>10</v>
      </c>
      <c r="H18" s="194">
        <v>0.0</v>
      </c>
      <c r="I18" s="194">
        <v>0.0</v>
      </c>
      <c r="J18" s="194">
        <v>1.0</v>
      </c>
      <c r="K18" s="194">
        <v>6.0</v>
      </c>
      <c r="L18" s="194">
        <v>6.0</v>
      </c>
      <c r="M18" s="194">
        <v>3.0</v>
      </c>
      <c r="N18" s="194">
        <v>3.0</v>
      </c>
      <c r="O18" s="194">
        <v>2.0</v>
      </c>
      <c r="P18" s="9">
        <f t="shared" si="4"/>
        <v>0.7777777778</v>
      </c>
      <c r="Q18" s="195">
        <v>0.667</v>
      </c>
      <c r="R18" s="11">
        <f t="shared" si="2"/>
        <v>1.444777778</v>
      </c>
    </row>
    <row r="19" ht="16.5" customHeight="1">
      <c r="A19" s="193" t="s">
        <v>39</v>
      </c>
      <c r="B19" s="194">
        <v>6.0</v>
      </c>
      <c r="C19" s="195">
        <v>0.286</v>
      </c>
      <c r="D19" s="194">
        <v>15.0</v>
      </c>
      <c r="E19" s="194">
        <v>14.0</v>
      </c>
      <c r="F19" s="194">
        <v>4.0</v>
      </c>
      <c r="G19" s="194">
        <f t="shared" si="1"/>
        <v>4</v>
      </c>
      <c r="H19" s="194">
        <v>0.0</v>
      </c>
      <c r="I19" s="194">
        <v>0.0</v>
      </c>
      <c r="J19" s="194">
        <v>0.0</v>
      </c>
      <c r="K19" s="194">
        <v>2.0</v>
      </c>
      <c r="L19" s="194">
        <v>3.0</v>
      </c>
      <c r="M19" s="194">
        <v>2.0</v>
      </c>
      <c r="N19" s="194">
        <v>0.0</v>
      </c>
      <c r="O19" s="194">
        <v>1.0</v>
      </c>
      <c r="P19" s="9">
        <f t="shared" si="4"/>
        <v>0.2857142857</v>
      </c>
      <c r="Q19" s="195">
        <v>0.267</v>
      </c>
      <c r="R19" s="11">
        <f t="shared" si="2"/>
        <v>0.5527142857</v>
      </c>
    </row>
    <row r="20" ht="16.5" customHeight="1">
      <c r="A20" s="193" t="s">
        <v>40</v>
      </c>
      <c r="B20" s="194">
        <v>5.0</v>
      </c>
      <c r="C20" s="195">
        <v>0.143</v>
      </c>
      <c r="D20" s="194">
        <v>8.0</v>
      </c>
      <c r="E20" s="194">
        <v>7.0</v>
      </c>
      <c r="F20" s="194">
        <v>1.0</v>
      </c>
      <c r="G20" s="194">
        <f t="shared" si="1"/>
        <v>1</v>
      </c>
      <c r="H20" s="194">
        <v>0.0</v>
      </c>
      <c r="I20" s="194">
        <v>0.0</v>
      </c>
      <c r="J20" s="194">
        <v>0.0</v>
      </c>
      <c r="K20" s="194">
        <v>1.0</v>
      </c>
      <c r="L20" s="194">
        <v>4.0</v>
      </c>
      <c r="M20" s="194">
        <v>2.0</v>
      </c>
      <c r="N20" s="194">
        <v>1.0</v>
      </c>
      <c r="O20" s="194">
        <v>3.0</v>
      </c>
      <c r="P20" s="9">
        <f t="shared" si="4"/>
        <v>0.1428571429</v>
      </c>
      <c r="Q20" s="195">
        <v>0.25</v>
      </c>
      <c r="R20" s="11">
        <f t="shared" si="2"/>
        <v>0.3928571429</v>
      </c>
    </row>
    <row r="21" ht="16.5" customHeight="1">
      <c r="A21" s="193" t="s">
        <v>41</v>
      </c>
      <c r="B21" s="194">
        <v>10.0</v>
      </c>
      <c r="C21" s="195">
        <v>0.304</v>
      </c>
      <c r="D21" s="194">
        <v>25.0</v>
      </c>
      <c r="E21" s="194">
        <v>23.0</v>
      </c>
      <c r="F21" s="194">
        <v>7.0</v>
      </c>
      <c r="G21" s="194">
        <f t="shared" si="1"/>
        <v>5</v>
      </c>
      <c r="H21" s="194">
        <v>1.0</v>
      </c>
      <c r="I21" s="194">
        <v>0.0</v>
      </c>
      <c r="J21" s="194">
        <v>1.0</v>
      </c>
      <c r="K21" s="194">
        <v>9.0</v>
      </c>
      <c r="L21" s="194">
        <v>5.0</v>
      </c>
      <c r="M21" s="194">
        <v>3.0</v>
      </c>
      <c r="N21" s="194">
        <v>2.0</v>
      </c>
      <c r="O21" s="194">
        <v>3.0</v>
      </c>
      <c r="P21" s="9">
        <f t="shared" si="4"/>
        <v>0.4782608696</v>
      </c>
      <c r="Q21" s="195">
        <v>0.36</v>
      </c>
      <c r="R21" s="11">
        <f t="shared" si="2"/>
        <v>0.8382608696</v>
      </c>
    </row>
    <row r="22" ht="16.5" customHeight="1">
      <c r="A22" s="193" t="s">
        <v>42</v>
      </c>
      <c r="B22" s="194">
        <v>6.0</v>
      </c>
      <c r="C22" s="195">
        <v>0.571</v>
      </c>
      <c r="D22" s="194">
        <v>9.0</v>
      </c>
      <c r="E22" s="194">
        <v>7.0</v>
      </c>
      <c r="F22" s="194">
        <v>4.0</v>
      </c>
      <c r="G22" s="194">
        <f t="shared" si="1"/>
        <v>4</v>
      </c>
      <c r="H22" s="194">
        <v>0.0</v>
      </c>
      <c r="I22" s="194">
        <v>0.0</v>
      </c>
      <c r="J22" s="194">
        <v>0.0</v>
      </c>
      <c r="K22" s="194">
        <v>3.0</v>
      </c>
      <c r="L22" s="194">
        <v>0.0</v>
      </c>
      <c r="M22" s="194">
        <v>4.0</v>
      </c>
      <c r="N22" s="194">
        <v>2.0</v>
      </c>
      <c r="O22" s="194">
        <v>0.0</v>
      </c>
      <c r="P22" s="9">
        <f t="shared" si="4"/>
        <v>0.5714285714</v>
      </c>
      <c r="Q22" s="195">
        <v>0.667</v>
      </c>
      <c r="R22" s="11">
        <f t="shared" si="2"/>
        <v>1.238428571</v>
      </c>
    </row>
    <row r="23" ht="16.5" customHeight="1">
      <c r="A23" s="193" t="s">
        <v>43</v>
      </c>
      <c r="B23" s="194">
        <v>5.0</v>
      </c>
      <c r="C23" s="195">
        <v>0.4</v>
      </c>
      <c r="D23" s="194">
        <v>14.0</v>
      </c>
      <c r="E23" s="194">
        <v>10.0</v>
      </c>
      <c r="F23" s="194">
        <v>4.0</v>
      </c>
      <c r="G23" s="194">
        <f t="shared" si="1"/>
        <v>4</v>
      </c>
      <c r="H23" s="194">
        <v>0.0</v>
      </c>
      <c r="I23" s="194">
        <v>0.0</v>
      </c>
      <c r="J23" s="194">
        <v>0.0</v>
      </c>
      <c r="K23" s="194">
        <v>4.0</v>
      </c>
      <c r="L23" s="194">
        <v>0.0</v>
      </c>
      <c r="M23" s="194">
        <v>4.0</v>
      </c>
      <c r="N23" s="194">
        <v>4.0</v>
      </c>
      <c r="O23" s="194">
        <v>2.0</v>
      </c>
      <c r="P23" s="9">
        <f t="shared" si="4"/>
        <v>0.4</v>
      </c>
      <c r="Q23" s="195">
        <v>0.571</v>
      </c>
      <c r="R23" s="11">
        <f t="shared" si="2"/>
        <v>0.971</v>
      </c>
    </row>
    <row r="24" ht="16.5" customHeight="1">
      <c r="A24" s="193" t="s">
        <v>44</v>
      </c>
      <c r="B24" s="194">
        <v>5.0</v>
      </c>
      <c r="C24" s="195">
        <v>0.0</v>
      </c>
      <c r="D24" s="194">
        <v>9.0</v>
      </c>
      <c r="E24" s="194">
        <v>7.0</v>
      </c>
      <c r="F24" s="194">
        <v>0.0</v>
      </c>
      <c r="G24" s="194">
        <f t="shared" si="1"/>
        <v>0</v>
      </c>
      <c r="H24" s="194">
        <v>0.0</v>
      </c>
      <c r="I24" s="194">
        <v>0.0</v>
      </c>
      <c r="J24" s="194">
        <v>0.0</v>
      </c>
      <c r="K24" s="194">
        <v>1.0</v>
      </c>
      <c r="L24" s="194">
        <v>0.0</v>
      </c>
      <c r="M24" s="194">
        <v>0.0</v>
      </c>
      <c r="N24" s="194">
        <v>2.0</v>
      </c>
      <c r="O24" s="194">
        <v>1.0</v>
      </c>
      <c r="P24" s="195">
        <v>0.0</v>
      </c>
      <c r="Q24" s="195">
        <v>0.222</v>
      </c>
      <c r="R24" s="11">
        <f t="shared" si="2"/>
        <v>0.222</v>
      </c>
    </row>
    <row r="25" ht="16.5" customHeight="1">
      <c r="A25" s="23" t="s">
        <v>45</v>
      </c>
      <c r="B25" s="23"/>
      <c r="C25" s="196">
        <f>+F25/E25</f>
        <v>0.3574879227</v>
      </c>
      <c r="D25" s="23">
        <f t="shared" ref="D25:O25" si="5">SUM(D4:D24)</f>
        <v>256</v>
      </c>
      <c r="E25" s="23">
        <f t="shared" si="5"/>
        <v>207</v>
      </c>
      <c r="F25" s="23">
        <f t="shared" si="5"/>
        <v>74</v>
      </c>
      <c r="G25" s="23">
        <f t="shared" si="5"/>
        <v>59</v>
      </c>
      <c r="H25" s="23">
        <f t="shared" si="5"/>
        <v>9</v>
      </c>
      <c r="I25" s="23">
        <f t="shared" si="5"/>
        <v>3</v>
      </c>
      <c r="J25" s="23">
        <f t="shared" si="5"/>
        <v>3</v>
      </c>
      <c r="K25" s="23">
        <f t="shared" si="5"/>
        <v>75</v>
      </c>
      <c r="L25" s="23">
        <f t="shared" si="5"/>
        <v>55</v>
      </c>
      <c r="M25" s="23">
        <f t="shared" si="5"/>
        <v>60</v>
      </c>
      <c r="N25" s="23">
        <f t="shared" si="5"/>
        <v>46</v>
      </c>
      <c r="O25" s="23">
        <f t="shared" si="5"/>
        <v>34</v>
      </c>
      <c r="P25" s="196"/>
      <c r="Q25" s="196"/>
      <c r="R25" s="89"/>
    </row>
    <row r="26" ht="16.5" customHeight="1"/>
    <row r="27" ht="16.5" customHeight="1">
      <c r="A27" s="3" t="s">
        <v>46</v>
      </c>
    </row>
    <row r="28" ht="16.5" customHeight="1">
      <c r="A28" s="193" t="s">
        <v>180</v>
      </c>
      <c r="B28" s="193" t="s">
        <v>181</v>
      </c>
      <c r="C28" s="193" t="s">
        <v>47</v>
      </c>
      <c r="D28" s="193" t="s">
        <v>48</v>
      </c>
      <c r="E28" s="193" t="s">
        <v>49</v>
      </c>
      <c r="F28" s="193" t="s">
        <v>50</v>
      </c>
      <c r="G28" s="193" t="s">
        <v>6</v>
      </c>
      <c r="H28" s="193" t="s">
        <v>51</v>
      </c>
      <c r="I28" s="193" t="s">
        <v>52</v>
      </c>
      <c r="J28" s="193" t="s">
        <v>53</v>
      </c>
      <c r="K28" s="193" t="s">
        <v>182</v>
      </c>
      <c r="L28" s="193" t="s">
        <v>183</v>
      </c>
      <c r="M28" s="193" t="s">
        <v>16</v>
      </c>
      <c r="N28" s="193" t="s">
        <v>57</v>
      </c>
      <c r="O28" s="193" t="s">
        <v>184</v>
      </c>
      <c r="P28" s="193" t="s">
        <v>59</v>
      </c>
    </row>
    <row r="29" ht="16.5" customHeight="1">
      <c r="A29" s="193" t="s">
        <v>24</v>
      </c>
      <c r="B29" s="194">
        <v>3.0</v>
      </c>
      <c r="C29" s="194">
        <v>0.0</v>
      </c>
      <c r="D29" s="194">
        <v>0.0</v>
      </c>
      <c r="E29" s="194">
        <v>0.0</v>
      </c>
      <c r="F29" s="194">
        <v>12.0</v>
      </c>
      <c r="G29" s="194">
        <f t="shared" ref="G29:G34" si="6">+F29-K29-L29</f>
        <v>7</v>
      </c>
      <c r="H29" s="197">
        <v>0.666666666</v>
      </c>
      <c r="I29" s="194">
        <v>2.0</v>
      </c>
      <c r="J29" s="194">
        <v>0.0</v>
      </c>
      <c r="K29" s="194">
        <v>5.0</v>
      </c>
      <c r="L29" s="194">
        <v>0.0</v>
      </c>
      <c r="M29" s="194">
        <v>1.0</v>
      </c>
      <c r="N29" s="194">
        <v>4.0</v>
      </c>
      <c r="O29" s="194">
        <v>1.0</v>
      </c>
      <c r="P29" s="198">
        <f t="shared" ref="P29:P32" si="7">+O29*9/H29</f>
        <v>13.50000001</v>
      </c>
    </row>
    <row r="30" ht="16.5" customHeight="1">
      <c r="A30" s="193" t="s">
        <v>29</v>
      </c>
      <c r="B30" s="194">
        <v>5.0</v>
      </c>
      <c r="C30" s="194">
        <v>1.0</v>
      </c>
      <c r="D30" s="194">
        <v>1.0</v>
      </c>
      <c r="E30" s="194">
        <v>0.0</v>
      </c>
      <c r="F30" s="194">
        <v>85.0</v>
      </c>
      <c r="G30" s="194">
        <f t="shared" si="6"/>
        <v>64</v>
      </c>
      <c r="H30" s="197">
        <v>10.33333333</v>
      </c>
      <c r="I30" s="194">
        <v>27.0</v>
      </c>
      <c r="J30" s="194">
        <v>3.0</v>
      </c>
      <c r="K30" s="194">
        <v>17.0</v>
      </c>
      <c r="L30" s="194">
        <v>4.0</v>
      </c>
      <c r="M30" s="194">
        <v>7.0</v>
      </c>
      <c r="N30" s="194">
        <v>36.0</v>
      </c>
      <c r="O30" s="194">
        <v>27.0</v>
      </c>
      <c r="P30" s="198">
        <f t="shared" si="7"/>
        <v>23.51612904</v>
      </c>
    </row>
    <row r="31" ht="16.5" customHeight="1">
      <c r="A31" s="193" t="s">
        <v>33</v>
      </c>
      <c r="B31" s="194">
        <v>6.0</v>
      </c>
      <c r="C31" s="194">
        <v>0.0</v>
      </c>
      <c r="D31" s="194">
        <v>2.0</v>
      </c>
      <c r="E31" s="194">
        <v>0.0</v>
      </c>
      <c r="F31" s="194">
        <v>54.0</v>
      </c>
      <c r="G31" s="194">
        <f t="shared" si="6"/>
        <v>49</v>
      </c>
      <c r="H31" s="197">
        <v>9.33333333333</v>
      </c>
      <c r="I31" s="194">
        <v>13.0</v>
      </c>
      <c r="J31" s="194">
        <v>0.0</v>
      </c>
      <c r="K31" s="194">
        <v>5.0</v>
      </c>
      <c r="L31" s="194">
        <v>0.0</v>
      </c>
      <c r="M31" s="194">
        <v>17.0</v>
      </c>
      <c r="N31" s="194">
        <v>12.0</v>
      </c>
      <c r="O31" s="194">
        <v>4.0</v>
      </c>
      <c r="P31" s="198">
        <f t="shared" si="7"/>
        <v>3.857142857</v>
      </c>
    </row>
    <row r="32" ht="16.5" customHeight="1">
      <c r="A32" s="193" t="s">
        <v>36</v>
      </c>
      <c r="B32" s="194">
        <v>3.0</v>
      </c>
      <c r="C32" s="194">
        <v>0.0</v>
      </c>
      <c r="D32" s="194">
        <v>1.0</v>
      </c>
      <c r="E32" s="194">
        <v>0.0</v>
      </c>
      <c r="F32" s="194">
        <v>33.0</v>
      </c>
      <c r="G32" s="194">
        <f t="shared" si="6"/>
        <v>25</v>
      </c>
      <c r="H32" s="197">
        <v>4.6666666666</v>
      </c>
      <c r="I32" s="194">
        <v>7.0</v>
      </c>
      <c r="J32" s="194">
        <v>0.0</v>
      </c>
      <c r="K32" s="194">
        <v>8.0</v>
      </c>
      <c r="L32" s="194">
        <v>0.0</v>
      </c>
      <c r="M32" s="194">
        <v>2.0</v>
      </c>
      <c r="N32" s="194">
        <v>11.0</v>
      </c>
      <c r="O32" s="194">
        <v>5.0</v>
      </c>
      <c r="P32" s="198">
        <f t="shared" si="7"/>
        <v>9.642857143</v>
      </c>
    </row>
    <row r="33" ht="16.5" customHeight="1">
      <c r="A33" s="193" t="s">
        <v>42</v>
      </c>
      <c r="B33" s="194">
        <v>0.0</v>
      </c>
      <c r="C33" s="194">
        <v>0.0</v>
      </c>
      <c r="D33" s="194">
        <v>0.0</v>
      </c>
      <c r="E33" s="194">
        <v>0.0</v>
      </c>
      <c r="F33" s="194">
        <v>0.0</v>
      </c>
      <c r="G33" s="194">
        <f t="shared" si="6"/>
        <v>0</v>
      </c>
      <c r="H33" s="197">
        <v>0.0</v>
      </c>
      <c r="I33" s="194">
        <v>0.0</v>
      </c>
      <c r="J33" s="194">
        <v>0.0</v>
      </c>
      <c r="K33" s="194">
        <v>0.0</v>
      </c>
      <c r="L33" s="194">
        <v>0.0</v>
      </c>
      <c r="M33" s="194">
        <v>0.0</v>
      </c>
      <c r="N33" s="194">
        <v>0.0</v>
      </c>
      <c r="O33" s="194">
        <v>0.0</v>
      </c>
      <c r="P33" s="198">
        <v>0.0</v>
      </c>
    </row>
    <row r="34" ht="16.5" customHeight="1">
      <c r="A34" s="193" t="s">
        <v>43</v>
      </c>
      <c r="B34" s="194">
        <v>6.0</v>
      </c>
      <c r="C34" s="194">
        <v>2.0</v>
      </c>
      <c r="D34" s="194">
        <v>2.0</v>
      </c>
      <c r="E34" s="194">
        <v>0.0</v>
      </c>
      <c r="F34" s="194">
        <v>97.0</v>
      </c>
      <c r="G34" s="194">
        <f t="shared" si="6"/>
        <v>74</v>
      </c>
      <c r="H34" s="197">
        <v>14.33333333</v>
      </c>
      <c r="I34" s="194">
        <v>27.0</v>
      </c>
      <c r="J34" s="194">
        <v>0.0</v>
      </c>
      <c r="K34" s="194">
        <v>17.0</v>
      </c>
      <c r="L34" s="194">
        <v>6.0</v>
      </c>
      <c r="M34" s="194">
        <v>16.0</v>
      </c>
      <c r="N34" s="194">
        <v>32.0</v>
      </c>
      <c r="O34" s="194">
        <v>27.0</v>
      </c>
      <c r="P34" s="198">
        <f t="shared" ref="P34:P35" si="9">+O34*9/H34</f>
        <v>16.95348838</v>
      </c>
    </row>
    <row r="35" ht="16.5" customHeight="1">
      <c r="A35" s="23" t="s">
        <v>45</v>
      </c>
      <c r="B35" s="23"/>
      <c r="C35" s="23">
        <f t="shared" ref="C35:O35" si="8">SUM(C29:C34)</f>
        <v>3</v>
      </c>
      <c r="D35" s="23">
        <f t="shared" si="8"/>
        <v>6</v>
      </c>
      <c r="E35" s="23">
        <f t="shared" si="8"/>
        <v>0</v>
      </c>
      <c r="F35" s="23">
        <f t="shared" si="8"/>
        <v>281</v>
      </c>
      <c r="G35" s="23">
        <f t="shared" si="8"/>
        <v>219</v>
      </c>
      <c r="H35" s="37">
        <f t="shared" si="8"/>
        <v>39.33333333</v>
      </c>
      <c r="I35" s="23">
        <f t="shared" si="8"/>
        <v>76</v>
      </c>
      <c r="J35" s="23">
        <f t="shared" si="8"/>
        <v>3</v>
      </c>
      <c r="K35" s="23">
        <f t="shared" si="8"/>
        <v>52</v>
      </c>
      <c r="L35" s="23">
        <f t="shared" si="8"/>
        <v>10</v>
      </c>
      <c r="M35" s="23">
        <f t="shared" si="8"/>
        <v>43</v>
      </c>
      <c r="N35" s="23">
        <f t="shared" si="8"/>
        <v>95</v>
      </c>
      <c r="O35" s="23">
        <f t="shared" si="8"/>
        <v>64</v>
      </c>
      <c r="P35" s="199">
        <f t="shared" si="9"/>
        <v>14.6440678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8.14"/>
    <col customWidth="1" min="19" max="26" width="9.0"/>
  </cols>
  <sheetData>
    <row r="1" ht="16.5" customHeight="1">
      <c r="A1" s="1" t="s">
        <v>185</v>
      </c>
    </row>
    <row r="2" ht="16.5" customHeight="1">
      <c r="A2" s="3" t="s">
        <v>1</v>
      </c>
    </row>
    <row r="3" ht="16.5" customHeight="1">
      <c r="A3" s="4" t="s">
        <v>180</v>
      </c>
      <c r="B3" s="4" t="s">
        <v>181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18</v>
      </c>
      <c r="Q3" s="4" t="s">
        <v>19</v>
      </c>
      <c r="R3" s="5" t="s">
        <v>20</v>
      </c>
    </row>
    <row r="4" ht="16.5" customHeight="1">
      <c r="A4" s="4" t="s">
        <v>24</v>
      </c>
      <c r="B4" s="6">
        <v>1.0</v>
      </c>
      <c r="C4" s="200">
        <v>0.0</v>
      </c>
      <c r="D4" s="6">
        <v>0.0</v>
      </c>
      <c r="E4" s="6">
        <v>0.0</v>
      </c>
      <c r="F4" s="6">
        <v>0.0</v>
      </c>
      <c r="G4" s="6">
        <f t="shared" ref="G4:G24" si="1">+F4-(H4+I4+J4)</f>
        <v>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9">
        <v>0.0</v>
      </c>
      <c r="Q4" s="200">
        <v>0.0</v>
      </c>
      <c r="R4" s="11">
        <f t="shared" ref="R4:R24" si="2">+Q4+P4</f>
        <v>0</v>
      </c>
    </row>
    <row r="5" ht="16.5" customHeight="1">
      <c r="A5" s="4" t="s">
        <v>25</v>
      </c>
      <c r="B5" s="6">
        <v>4.0</v>
      </c>
      <c r="C5" s="200">
        <f t="shared" ref="C5:C6" si="3">+F5/E5</f>
        <v>0</v>
      </c>
      <c r="D5" s="6">
        <v>4.0</v>
      </c>
      <c r="E5" s="6">
        <v>3.0</v>
      </c>
      <c r="F5" s="6">
        <v>0.0</v>
      </c>
      <c r="G5" s="6">
        <f t="shared" si="1"/>
        <v>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1.0</v>
      </c>
      <c r="P5" s="9">
        <f t="shared" ref="P5:P6" si="4">+(G5*1+H5*2+I5*3+J5*4)/E5</f>
        <v>0</v>
      </c>
      <c r="Q5" s="200">
        <v>0.0</v>
      </c>
      <c r="R5" s="11">
        <f t="shared" si="2"/>
        <v>0</v>
      </c>
    </row>
    <row r="6" ht="16.5" customHeight="1">
      <c r="A6" s="4" t="s">
        <v>26</v>
      </c>
      <c r="B6" s="6">
        <v>5.0</v>
      </c>
      <c r="C6" s="200">
        <f t="shared" si="3"/>
        <v>0.4444444444</v>
      </c>
      <c r="D6" s="6">
        <v>11.0</v>
      </c>
      <c r="E6" s="6">
        <v>9.0</v>
      </c>
      <c r="F6" s="6">
        <v>4.0</v>
      </c>
      <c r="G6" s="6">
        <f t="shared" si="1"/>
        <v>4</v>
      </c>
      <c r="H6" s="6">
        <v>0.0</v>
      </c>
      <c r="I6" s="6">
        <v>0.0</v>
      </c>
      <c r="J6" s="6">
        <v>0.0</v>
      </c>
      <c r="K6" s="6">
        <v>4.0</v>
      </c>
      <c r="L6" s="6">
        <v>3.0</v>
      </c>
      <c r="M6" s="6">
        <v>3.0</v>
      </c>
      <c r="N6" s="6">
        <v>0.0</v>
      </c>
      <c r="O6" s="6">
        <v>0.0</v>
      </c>
      <c r="P6" s="9">
        <f t="shared" si="4"/>
        <v>0.4444444444</v>
      </c>
      <c r="Q6" s="200">
        <v>0.5</v>
      </c>
      <c r="R6" s="11">
        <f t="shared" si="2"/>
        <v>0.9444444444</v>
      </c>
    </row>
    <row r="7" ht="16.5" customHeight="1">
      <c r="A7" s="4" t="s">
        <v>27</v>
      </c>
      <c r="B7" s="6">
        <v>0.0</v>
      </c>
      <c r="C7" s="200">
        <v>0.0</v>
      </c>
      <c r="D7" s="6">
        <v>0.0</v>
      </c>
      <c r="E7" s="6">
        <v>0.0</v>
      </c>
      <c r="F7" s="6">
        <v>0.0</v>
      </c>
      <c r="G7" s="6">
        <f t="shared" si="1"/>
        <v>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9">
        <v>0.0</v>
      </c>
      <c r="Q7" s="200">
        <v>0.0</v>
      </c>
      <c r="R7" s="11">
        <f t="shared" si="2"/>
        <v>0</v>
      </c>
    </row>
    <row r="8" ht="16.5" customHeight="1">
      <c r="A8" s="4" t="s">
        <v>28</v>
      </c>
      <c r="B8" s="6">
        <v>5.0</v>
      </c>
      <c r="C8" s="200">
        <f t="shared" ref="C8:C13" si="5">+F8/E8</f>
        <v>0.3333333333</v>
      </c>
      <c r="D8" s="6">
        <v>10.0</v>
      </c>
      <c r="E8" s="6">
        <v>9.0</v>
      </c>
      <c r="F8" s="6">
        <v>3.0</v>
      </c>
      <c r="G8" s="6">
        <f t="shared" si="1"/>
        <v>2</v>
      </c>
      <c r="H8" s="6">
        <v>1.0</v>
      </c>
      <c r="I8" s="6">
        <v>0.0</v>
      </c>
      <c r="J8" s="6">
        <v>0.0</v>
      </c>
      <c r="K8" s="6">
        <v>1.0</v>
      </c>
      <c r="L8" s="6">
        <v>4.0</v>
      </c>
      <c r="M8" s="6">
        <v>1.0</v>
      </c>
      <c r="N8" s="6">
        <v>0.0</v>
      </c>
      <c r="O8" s="6">
        <v>4.0</v>
      </c>
      <c r="P8" s="9">
        <f t="shared" ref="P8:P13" si="6">+(G8*1+H8*2+I8*3+J8*4)/E8</f>
        <v>0.4444444444</v>
      </c>
      <c r="Q8" s="200">
        <v>0.364</v>
      </c>
      <c r="R8" s="11">
        <f t="shared" si="2"/>
        <v>0.8084444444</v>
      </c>
    </row>
    <row r="9" ht="16.5" customHeight="1">
      <c r="A9" s="4" t="s">
        <v>29</v>
      </c>
      <c r="B9" s="6">
        <v>2.0</v>
      </c>
      <c r="C9" s="200">
        <f t="shared" si="5"/>
        <v>0.3333333333</v>
      </c>
      <c r="D9" s="6">
        <v>3.0</v>
      </c>
      <c r="E9" s="6">
        <v>3.0</v>
      </c>
      <c r="F9" s="6">
        <v>1.0</v>
      </c>
      <c r="G9" s="6">
        <f t="shared" si="1"/>
        <v>1</v>
      </c>
      <c r="H9" s="6">
        <v>0.0</v>
      </c>
      <c r="I9" s="6">
        <v>0.0</v>
      </c>
      <c r="J9" s="6">
        <v>0.0</v>
      </c>
      <c r="K9" s="6">
        <v>1.0</v>
      </c>
      <c r="L9" s="6">
        <v>1.0</v>
      </c>
      <c r="M9" s="6">
        <v>0.0</v>
      </c>
      <c r="N9" s="6">
        <v>0.0</v>
      </c>
      <c r="O9" s="6">
        <v>1.0</v>
      </c>
      <c r="P9" s="9">
        <f t="shared" si="6"/>
        <v>0.3333333333</v>
      </c>
      <c r="Q9" s="200">
        <v>0.4</v>
      </c>
      <c r="R9" s="11">
        <f t="shared" si="2"/>
        <v>0.7333333333</v>
      </c>
    </row>
    <row r="10" ht="16.5" customHeight="1">
      <c r="A10" s="4" t="s">
        <v>30</v>
      </c>
      <c r="B10" s="6">
        <v>5.0</v>
      </c>
      <c r="C10" s="200">
        <f t="shared" si="5"/>
        <v>0.5833333333</v>
      </c>
      <c r="D10" s="6">
        <v>14.0</v>
      </c>
      <c r="E10" s="6">
        <v>12.0</v>
      </c>
      <c r="F10" s="6">
        <v>7.0</v>
      </c>
      <c r="G10" s="6">
        <f t="shared" si="1"/>
        <v>5</v>
      </c>
      <c r="H10" s="6">
        <v>1.0</v>
      </c>
      <c r="I10" s="6">
        <v>1.0</v>
      </c>
      <c r="J10" s="6">
        <v>0.0</v>
      </c>
      <c r="K10" s="6">
        <v>6.0</v>
      </c>
      <c r="L10" s="6">
        <v>3.0</v>
      </c>
      <c r="M10" s="6">
        <v>9.0</v>
      </c>
      <c r="N10" s="6">
        <v>0.0</v>
      </c>
      <c r="O10" s="6">
        <v>1.0</v>
      </c>
      <c r="P10" s="9">
        <f t="shared" si="6"/>
        <v>0.8333333333</v>
      </c>
      <c r="Q10" s="200">
        <v>0.563</v>
      </c>
      <c r="R10" s="11">
        <f t="shared" si="2"/>
        <v>1.396333333</v>
      </c>
    </row>
    <row r="11" ht="16.5" customHeight="1">
      <c r="A11" s="4" t="s">
        <v>31</v>
      </c>
      <c r="B11" s="6">
        <v>1.0</v>
      </c>
      <c r="C11" s="200">
        <f t="shared" si="5"/>
        <v>0</v>
      </c>
      <c r="D11" s="6">
        <v>2.0</v>
      </c>
      <c r="E11" s="6">
        <v>2.0</v>
      </c>
      <c r="F11" s="6">
        <v>0.0</v>
      </c>
      <c r="G11" s="6">
        <f t="shared" si="1"/>
        <v>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9">
        <f t="shared" si="6"/>
        <v>0</v>
      </c>
      <c r="Q11" s="200">
        <v>0.0</v>
      </c>
      <c r="R11" s="11">
        <f t="shared" si="2"/>
        <v>0</v>
      </c>
    </row>
    <row r="12" ht="16.5" customHeight="1">
      <c r="A12" s="4" t="s">
        <v>32</v>
      </c>
      <c r="B12" s="6">
        <v>3.0</v>
      </c>
      <c r="C12" s="200">
        <f t="shared" si="5"/>
        <v>0</v>
      </c>
      <c r="D12" s="6">
        <v>6.0</v>
      </c>
      <c r="E12" s="6">
        <v>3.0</v>
      </c>
      <c r="F12" s="6">
        <v>0.0</v>
      </c>
      <c r="G12" s="6">
        <f t="shared" si="1"/>
        <v>0</v>
      </c>
      <c r="H12" s="6">
        <v>0.0</v>
      </c>
      <c r="I12" s="6">
        <v>0.0</v>
      </c>
      <c r="J12" s="6">
        <v>0.0</v>
      </c>
      <c r="K12" s="6">
        <v>1.0</v>
      </c>
      <c r="L12" s="6">
        <v>1.0</v>
      </c>
      <c r="M12" s="6">
        <v>0.0</v>
      </c>
      <c r="N12" s="6">
        <v>0.0</v>
      </c>
      <c r="O12" s="6">
        <v>1.0</v>
      </c>
      <c r="P12" s="9">
        <f t="shared" si="6"/>
        <v>0</v>
      </c>
      <c r="Q12" s="200">
        <v>0.167</v>
      </c>
      <c r="R12" s="11">
        <f t="shared" si="2"/>
        <v>0.167</v>
      </c>
    </row>
    <row r="13" ht="16.5" customHeight="1">
      <c r="A13" s="4" t="s">
        <v>33</v>
      </c>
      <c r="B13" s="6">
        <v>4.0</v>
      </c>
      <c r="C13" s="200">
        <f t="shared" si="5"/>
        <v>0.8333333333</v>
      </c>
      <c r="D13" s="6">
        <v>12.0</v>
      </c>
      <c r="E13" s="6">
        <v>12.0</v>
      </c>
      <c r="F13" s="6">
        <v>10.0</v>
      </c>
      <c r="G13" s="6">
        <f t="shared" si="1"/>
        <v>6</v>
      </c>
      <c r="H13" s="6">
        <v>4.0</v>
      </c>
      <c r="I13" s="6">
        <v>0.0</v>
      </c>
      <c r="J13" s="6">
        <v>0.0</v>
      </c>
      <c r="K13" s="6">
        <v>5.0</v>
      </c>
      <c r="L13" s="6">
        <v>1.0</v>
      </c>
      <c r="M13" s="6">
        <v>3.0</v>
      </c>
      <c r="N13" s="6">
        <v>0.0</v>
      </c>
      <c r="O13" s="6">
        <v>0.0</v>
      </c>
      <c r="P13" s="9">
        <f t="shared" si="6"/>
        <v>1.166666667</v>
      </c>
      <c r="Q13" s="200">
        <v>0.846</v>
      </c>
      <c r="R13" s="11">
        <f t="shared" si="2"/>
        <v>2.012666667</v>
      </c>
    </row>
    <row r="14" ht="16.5" customHeight="1">
      <c r="A14" s="4" t="s">
        <v>34</v>
      </c>
      <c r="B14" s="6">
        <v>0.0</v>
      </c>
      <c r="C14" s="200">
        <v>0.0</v>
      </c>
      <c r="D14" s="6">
        <v>0.0</v>
      </c>
      <c r="E14" s="6">
        <v>0.0</v>
      </c>
      <c r="F14" s="6">
        <v>0.0</v>
      </c>
      <c r="G14" s="6">
        <f t="shared" si="1"/>
        <v>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9">
        <v>0.0</v>
      </c>
      <c r="Q14" s="200">
        <v>0.0</v>
      </c>
      <c r="R14" s="11">
        <f t="shared" si="2"/>
        <v>0</v>
      </c>
    </row>
    <row r="15" ht="16.5" customHeight="1">
      <c r="A15" s="4" t="s">
        <v>35</v>
      </c>
      <c r="B15" s="6">
        <v>1.0</v>
      </c>
      <c r="C15" s="200">
        <f t="shared" ref="C15:C25" si="7">+F15/E15</f>
        <v>0</v>
      </c>
      <c r="D15" s="6">
        <v>3.0</v>
      </c>
      <c r="E15" s="6">
        <v>1.0</v>
      </c>
      <c r="F15" s="6">
        <v>0.0</v>
      </c>
      <c r="G15" s="6">
        <f t="shared" si="1"/>
        <v>0</v>
      </c>
      <c r="H15" s="6">
        <v>0.0</v>
      </c>
      <c r="I15" s="6">
        <v>0.0</v>
      </c>
      <c r="J15" s="6">
        <v>0.0</v>
      </c>
      <c r="K15" s="6">
        <v>1.0</v>
      </c>
      <c r="L15" s="6">
        <v>1.0</v>
      </c>
      <c r="M15" s="6">
        <v>0.0</v>
      </c>
      <c r="N15" s="6">
        <v>0.0</v>
      </c>
      <c r="O15" s="6">
        <v>0.0</v>
      </c>
      <c r="P15" s="9">
        <f t="shared" ref="P15:P23" si="8">+(G15*1+H15*2+I15*3+J15*4)/E15</f>
        <v>0</v>
      </c>
      <c r="Q15" s="200">
        <v>0.0</v>
      </c>
      <c r="R15" s="11">
        <f t="shared" si="2"/>
        <v>0</v>
      </c>
    </row>
    <row r="16" ht="16.5" customHeight="1">
      <c r="A16" s="4" t="s">
        <v>36</v>
      </c>
      <c r="B16" s="6">
        <v>2.0</v>
      </c>
      <c r="C16" s="200">
        <f t="shared" si="7"/>
        <v>0.6666666667</v>
      </c>
      <c r="D16" s="6">
        <v>3.0</v>
      </c>
      <c r="E16" s="6">
        <v>3.0</v>
      </c>
      <c r="F16" s="6">
        <v>2.0</v>
      </c>
      <c r="G16" s="6">
        <f t="shared" si="1"/>
        <v>1</v>
      </c>
      <c r="H16" s="6">
        <v>1.0</v>
      </c>
      <c r="I16" s="6">
        <v>0.0</v>
      </c>
      <c r="J16" s="6">
        <v>0.0</v>
      </c>
      <c r="K16" s="6">
        <v>1.0</v>
      </c>
      <c r="L16" s="6">
        <v>2.0</v>
      </c>
      <c r="M16" s="6">
        <v>1.0</v>
      </c>
      <c r="N16" s="6">
        <v>0.0</v>
      </c>
      <c r="O16" s="6">
        <v>1.0</v>
      </c>
      <c r="P16" s="9">
        <f t="shared" si="8"/>
        <v>1</v>
      </c>
      <c r="Q16" s="200">
        <v>0.667</v>
      </c>
      <c r="R16" s="11">
        <f t="shared" si="2"/>
        <v>1.667</v>
      </c>
    </row>
    <row r="17" ht="16.5" customHeight="1">
      <c r="A17" s="4" t="s">
        <v>37</v>
      </c>
      <c r="B17" s="6">
        <v>2.0</v>
      </c>
      <c r="C17" s="200">
        <f t="shared" si="7"/>
        <v>0.4285714286</v>
      </c>
      <c r="D17" s="6">
        <v>7.0</v>
      </c>
      <c r="E17" s="6">
        <v>7.0</v>
      </c>
      <c r="F17" s="6">
        <v>3.0</v>
      </c>
      <c r="G17" s="6">
        <f t="shared" si="1"/>
        <v>2</v>
      </c>
      <c r="H17" s="6">
        <v>1.0</v>
      </c>
      <c r="I17" s="6">
        <v>0.0</v>
      </c>
      <c r="J17" s="6">
        <v>0.0</v>
      </c>
      <c r="K17" s="6">
        <v>1.0</v>
      </c>
      <c r="L17" s="6">
        <v>2.0</v>
      </c>
      <c r="M17" s="6">
        <v>0.0</v>
      </c>
      <c r="N17" s="6">
        <v>0.0</v>
      </c>
      <c r="O17" s="6">
        <v>3.0</v>
      </c>
      <c r="P17" s="9">
        <f t="shared" si="8"/>
        <v>0.5714285714</v>
      </c>
      <c r="Q17" s="200">
        <v>0.0</v>
      </c>
      <c r="R17" s="11">
        <f t="shared" si="2"/>
        <v>0.5714285714</v>
      </c>
    </row>
    <row r="18" ht="16.5" customHeight="1">
      <c r="A18" s="4" t="s">
        <v>38</v>
      </c>
      <c r="B18" s="6">
        <v>3.0</v>
      </c>
      <c r="C18" s="200">
        <f t="shared" si="7"/>
        <v>0.4</v>
      </c>
      <c r="D18" s="6">
        <v>6.0</v>
      </c>
      <c r="E18" s="6">
        <v>5.0</v>
      </c>
      <c r="F18" s="6">
        <v>2.0</v>
      </c>
      <c r="G18" s="6">
        <f t="shared" si="1"/>
        <v>1</v>
      </c>
      <c r="H18" s="6">
        <v>0.0</v>
      </c>
      <c r="I18" s="6">
        <v>1.0</v>
      </c>
      <c r="J18" s="6">
        <v>0.0</v>
      </c>
      <c r="K18" s="6">
        <v>2.0</v>
      </c>
      <c r="L18" s="6">
        <v>1.0</v>
      </c>
      <c r="M18" s="6">
        <v>2.0</v>
      </c>
      <c r="N18" s="6">
        <v>0.0</v>
      </c>
      <c r="O18" s="6">
        <v>1.0</v>
      </c>
      <c r="P18" s="9">
        <f t="shared" si="8"/>
        <v>0.8</v>
      </c>
      <c r="Q18" s="200">
        <v>0.385</v>
      </c>
      <c r="R18" s="11">
        <f t="shared" si="2"/>
        <v>1.185</v>
      </c>
    </row>
    <row r="19" ht="16.5" customHeight="1">
      <c r="A19" s="4" t="s">
        <v>39</v>
      </c>
      <c r="B19" s="6">
        <v>2.0</v>
      </c>
      <c r="C19" s="200">
        <f t="shared" si="7"/>
        <v>0.5</v>
      </c>
      <c r="D19" s="6">
        <v>4.0</v>
      </c>
      <c r="E19" s="6">
        <v>4.0</v>
      </c>
      <c r="F19" s="6">
        <v>2.0</v>
      </c>
      <c r="G19" s="6">
        <f t="shared" si="1"/>
        <v>2</v>
      </c>
      <c r="H19" s="6">
        <v>0.0</v>
      </c>
      <c r="I19" s="6">
        <v>0.0</v>
      </c>
      <c r="J19" s="6">
        <v>0.0</v>
      </c>
      <c r="K19" s="6">
        <v>2.0</v>
      </c>
      <c r="L19" s="6">
        <v>1.0</v>
      </c>
      <c r="M19" s="6">
        <v>1.0</v>
      </c>
      <c r="N19" s="6">
        <v>0.0</v>
      </c>
      <c r="O19" s="6">
        <v>0.0</v>
      </c>
      <c r="P19" s="9">
        <f t="shared" si="8"/>
        <v>0.5</v>
      </c>
      <c r="Q19" s="200">
        <v>0.5</v>
      </c>
      <c r="R19" s="11">
        <f t="shared" si="2"/>
        <v>1</v>
      </c>
    </row>
    <row r="20" ht="16.5" customHeight="1">
      <c r="A20" s="4" t="s">
        <v>40</v>
      </c>
      <c r="B20" s="6">
        <v>4.0</v>
      </c>
      <c r="C20" s="200">
        <f t="shared" si="7"/>
        <v>0</v>
      </c>
      <c r="D20" s="6">
        <v>7.0</v>
      </c>
      <c r="E20" s="6">
        <v>7.0</v>
      </c>
      <c r="F20" s="6">
        <v>0.0</v>
      </c>
      <c r="G20" s="6">
        <f t="shared" si="1"/>
        <v>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7.0</v>
      </c>
      <c r="P20" s="9">
        <f t="shared" si="8"/>
        <v>0</v>
      </c>
      <c r="Q20" s="200">
        <v>0.0</v>
      </c>
      <c r="R20" s="11">
        <f t="shared" si="2"/>
        <v>0</v>
      </c>
    </row>
    <row r="21" ht="16.5" customHeight="1">
      <c r="A21" s="4" t="s">
        <v>41</v>
      </c>
      <c r="B21" s="6">
        <v>3.0</v>
      </c>
      <c r="C21" s="200">
        <f t="shared" si="7"/>
        <v>0</v>
      </c>
      <c r="D21" s="6">
        <v>4.0</v>
      </c>
      <c r="E21" s="6">
        <v>4.0</v>
      </c>
      <c r="F21" s="6">
        <v>0.0</v>
      </c>
      <c r="G21" s="6">
        <f t="shared" si="1"/>
        <v>0</v>
      </c>
      <c r="H21" s="6">
        <v>0.0</v>
      </c>
      <c r="I21" s="6">
        <v>0.0</v>
      </c>
      <c r="J21" s="6">
        <v>0.0</v>
      </c>
      <c r="K21" s="6">
        <v>1.0</v>
      </c>
      <c r="L21" s="6">
        <v>0.0</v>
      </c>
      <c r="M21" s="6">
        <v>1.0</v>
      </c>
      <c r="N21" s="6">
        <v>0.0</v>
      </c>
      <c r="O21" s="6">
        <v>3.0</v>
      </c>
      <c r="P21" s="9">
        <f t="shared" si="8"/>
        <v>0</v>
      </c>
      <c r="Q21" s="200">
        <v>0.2</v>
      </c>
      <c r="R21" s="11">
        <f t="shared" si="2"/>
        <v>0.2</v>
      </c>
    </row>
    <row r="22" ht="16.5" customHeight="1">
      <c r="A22" s="4" t="s">
        <v>42</v>
      </c>
      <c r="B22" s="6">
        <v>1.0</v>
      </c>
      <c r="C22" s="200">
        <f t="shared" si="7"/>
        <v>0</v>
      </c>
      <c r="D22" s="6">
        <v>3.0</v>
      </c>
      <c r="E22" s="6">
        <v>2.0</v>
      </c>
      <c r="F22" s="6">
        <v>0.0</v>
      </c>
      <c r="G22" s="6">
        <f t="shared" si="1"/>
        <v>0</v>
      </c>
      <c r="H22" s="6">
        <v>0.0</v>
      </c>
      <c r="I22" s="6">
        <v>0.0</v>
      </c>
      <c r="J22" s="6">
        <v>0.0</v>
      </c>
      <c r="K22" s="6">
        <v>1.0</v>
      </c>
      <c r="L22" s="6">
        <v>0.0</v>
      </c>
      <c r="M22" s="6">
        <v>2.0</v>
      </c>
      <c r="N22" s="6">
        <v>0.0</v>
      </c>
      <c r="O22" s="6">
        <v>1.0</v>
      </c>
      <c r="P22" s="9">
        <f t="shared" si="8"/>
        <v>0</v>
      </c>
      <c r="Q22" s="200">
        <v>0.0</v>
      </c>
      <c r="R22" s="11">
        <f t="shared" si="2"/>
        <v>0</v>
      </c>
    </row>
    <row r="23" ht="16.5" customHeight="1">
      <c r="A23" s="4" t="s">
        <v>43</v>
      </c>
      <c r="B23" s="6">
        <v>4.0</v>
      </c>
      <c r="C23" s="200">
        <f t="shared" si="7"/>
        <v>0.2</v>
      </c>
      <c r="D23" s="6">
        <v>10.0</v>
      </c>
      <c r="E23" s="6">
        <v>10.0</v>
      </c>
      <c r="F23" s="6">
        <v>2.0</v>
      </c>
      <c r="G23" s="6">
        <f t="shared" si="1"/>
        <v>1</v>
      </c>
      <c r="H23" s="6">
        <v>1.0</v>
      </c>
      <c r="I23" s="6">
        <v>0.0</v>
      </c>
      <c r="J23" s="6">
        <v>0.0</v>
      </c>
      <c r="K23" s="6">
        <v>1.0</v>
      </c>
      <c r="L23" s="6">
        <v>2.0</v>
      </c>
      <c r="M23" s="6">
        <v>1.0</v>
      </c>
      <c r="N23" s="6">
        <v>0.0</v>
      </c>
      <c r="O23" s="6">
        <v>2.0</v>
      </c>
      <c r="P23" s="9">
        <f t="shared" si="8"/>
        <v>0.3</v>
      </c>
      <c r="Q23" s="200">
        <v>0.2</v>
      </c>
      <c r="R23" s="11">
        <f t="shared" si="2"/>
        <v>0.5</v>
      </c>
    </row>
    <row r="24" ht="16.5" customHeight="1">
      <c r="A24" s="4" t="s">
        <v>44</v>
      </c>
      <c r="B24" s="6">
        <v>2.0</v>
      </c>
      <c r="C24" s="200">
        <f t="shared" si="7"/>
        <v>0.25</v>
      </c>
      <c r="D24" s="6">
        <v>7.0</v>
      </c>
      <c r="E24" s="6">
        <v>4.0</v>
      </c>
      <c r="F24" s="6">
        <v>1.0</v>
      </c>
      <c r="G24" s="6">
        <f t="shared" si="1"/>
        <v>1</v>
      </c>
      <c r="H24" s="6">
        <v>0.0</v>
      </c>
      <c r="I24" s="6">
        <v>0.0</v>
      </c>
      <c r="J24" s="6">
        <v>0.0</v>
      </c>
      <c r="K24" s="6">
        <v>2.0</v>
      </c>
      <c r="L24" s="6">
        <v>0.0</v>
      </c>
      <c r="M24" s="6">
        <v>2.0</v>
      </c>
      <c r="N24" s="6">
        <v>0.0</v>
      </c>
      <c r="O24" s="6">
        <v>2.0</v>
      </c>
      <c r="P24" s="200">
        <v>0.2</v>
      </c>
      <c r="Q24" s="200">
        <v>0.2</v>
      </c>
      <c r="R24" s="11">
        <f t="shared" si="2"/>
        <v>0.4</v>
      </c>
    </row>
    <row r="25" ht="16.5" customHeight="1">
      <c r="A25" s="23" t="s">
        <v>45</v>
      </c>
      <c r="B25" s="23"/>
      <c r="C25" s="196">
        <f t="shared" si="7"/>
        <v>0.37</v>
      </c>
      <c r="D25" s="23">
        <f t="shared" ref="D25:O25" si="9">SUM(D4:D24)</f>
        <v>116</v>
      </c>
      <c r="E25" s="23">
        <f t="shared" si="9"/>
        <v>100</v>
      </c>
      <c r="F25" s="23">
        <f t="shared" si="9"/>
        <v>37</v>
      </c>
      <c r="G25" s="23">
        <f t="shared" si="9"/>
        <v>26</v>
      </c>
      <c r="H25" s="23">
        <f t="shared" si="9"/>
        <v>9</v>
      </c>
      <c r="I25" s="23">
        <f t="shared" si="9"/>
        <v>2</v>
      </c>
      <c r="J25" s="23">
        <f t="shared" si="9"/>
        <v>0</v>
      </c>
      <c r="K25" s="23">
        <f t="shared" si="9"/>
        <v>30</v>
      </c>
      <c r="L25" s="23">
        <f t="shared" si="9"/>
        <v>22</v>
      </c>
      <c r="M25" s="23">
        <f t="shared" si="9"/>
        <v>26</v>
      </c>
      <c r="N25" s="23">
        <f t="shared" si="9"/>
        <v>0</v>
      </c>
      <c r="O25" s="23">
        <f t="shared" si="9"/>
        <v>28</v>
      </c>
      <c r="P25" s="196"/>
      <c r="Q25" s="196"/>
      <c r="R25" s="89"/>
    </row>
    <row r="26" ht="16.5" customHeight="1">
      <c r="A26" s="201"/>
      <c r="B26" s="201"/>
      <c r="C26" s="202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2"/>
      <c r="Q26" s="202"/>
    </row>
    <row r="27" ht="16.5" customHeight="1">
      <c r="A27" s="3" t="s">
        <v>46</v>
      </c>
    </row>
    <row r="28" ht="16.5" customHeight="1">
      <c r="A28" s="4" t="s">
        <v>180</v>
      </c>
      <c r="B28" s="4" t="s">
        <v>181</v>
      </c>
      <c r="C28" s="4" t="s">
        <v>47</v>
      </c>
      <c r="D28" s="4" t="s">
        <v>48</v>
      </c>
      <c r="E28" s="4" t="s">
        <v>186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16</v>
      </c>
      <c r="N28" s="4" t="s">
        <v>57</v>
      </c>
      <c r="O28" s="4" t="s">
        <v>184</v>
      </c>
      <c r="P28" s="4" t="s">
        <v>59</v>
      </c>
    </row>
    <row r="29" ht="16.5" customHeight="1">
      <c r="A29" s="4" t="s">
        <v>24</v>
      </c>
      <c r="B29" s="6">
        <v>3.0</v>
      </c>
      <c r="C29" s="6">
        <v>0.0</v>
      </c>
      <c r="D29" s="6">
        <v>1.0</v>
      </c>
      <c r="E29" s="6">
        <v>0.0</v>
      </c>
      <c r="F29" s="6">
        <v>21.0</v>
      </c>
      <c r="G29" s="6">
        <f t="shared" ref="G29:G35" si="10">+F29-K29-L29</f>
        <v>8</v>
      </c>
      <c r="H29" s="31">
        <v>1.0</v>
      </c>
      <c r="I29" s="6">
        <v>5.0</v>
      </c>
      <c r="J29" s="6">
        <v>0.0</v>
      </c>
      <c r="K29" s="6">
        <v>11.0</v>
      </c>
      <c r="L29" s="6">
        <v>2.0</v>
      </c>
      <c r="M29" s="6">
        <v>0.0</v>
      </c>
      <c r="N29" s="6">
        <v>15.0</v>
      </c>
      <c r="O29" s="6">
        <v>8.0</v>
      </c>
      <c r="P29" s="32">
        <f>+O29*9/H29</f>
        <v>72</v>
      </c>
    </row>
    <row r="30" ht="16.5" customHeight="1">
      <c r="A30" s="4" t="s">
        <v>29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f t="shared" si="10"/>
        <v>0</v>
      </c>
      <c r="H30" s="31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32">
        <v>0.0</v>
      </c>
    </row>
    <row r="31" ht="16.5" customHeight="1">
      <c r="A31" s="4" t="s">
        <v>33</v>
      </c>
      <c r="B31" s="6">
        <v>4.0</v>
      </c>
      <c r="C31" s="6">
        <v>0.0</v>
      </c>
      <c r="D31" s="6">
        <v>1.0</v>
      </c>
      <c r="E31" s="6">
        <v>0.0</v>
      </c>
      <c r="F31" s="6">
        <v>20.0</v>
      </c>
      <c r="G31" s="6">
        <f t="shared" si="10"/>
        <v>15</v>
      </c>
      <c r="H31" s="31">
        <v>3.0</v>
      </c>
      <c r="I31" s="6">
        <v>5.0</v>
      </c>
      <c r="J31" s="6">
        <v>0.0</v>
      </c>
      <c r="K31" s="6">
        <v>4.0</v>
      </c>
      <c r="L31" s="6">
        <v>1.0</v>
      </c>
      <c r="M31" s="6">
        <v>3.0</v>
      </c>
      <c r="N31" s="6">
        <v>4.0</v>
      </c>
      <c r="O31" s="6">
        <v>3.0</v>
      </c>
      <c r="P31" s="32">
        <f t="shared" ref="P31:P36" si="11">+O31*9/H31</f>
        <v>9</v>
      </c>
    </row>
    <row r="32" ht="16.5" customHeight="1">
      <c r="A32" s="4" t="s">
        <v>36</v>
      </c>
      <c r="B32" s="6">
        <v>2.0</v>
      </c>
      <c r="C32" s="6">
        <v>0.0</v>
      </c>
      <c r="D32" s="6">
        <v>1.0</v>
      </c>
      <c r="E32" s="6">
        <v>0.0</v>
      </c>
      <c r="F32" s="6">
        <v>32.0</v>
      </c>
      <c r="G32" s="6">
        <f t="shared" si="10"/>
        <v>26</v>
      </c>
      <c r="H32" s="31">
        <v>4.0</v>
      </c>
      <c r="I32" s="6">
        <v>12.0</v>
      </c>
      <c r="J32" s="6">
        <v>0.0</v>
      </c>
      <c r="K32" s="6">
        <v>6.0</v>
      </c>
      <c r="L32" s="6">
        <v>0.0</v>
      </c>
      <c r="M32" s="6">
        <v>5.0</v>
      </c>
      <c r="N32" s="6">
        <v>15.0</v>
      </c>
      <c r="O32" s="6">
        <v>13.0</v>
      </c>
      <c r="P32" s="32">
        <f t="shared" si="11"/>
        <v>29.25</v>
      </c>
    </row>
    <row r="33" ht="16.5" customHeight="1">
      <c r="A33" s="4" t="s">
        <v>37</v>
      </c>
      <c r="B33" s="6">
        <v>1.0</v>
      </c>
      <c r="C33" s="6">
        <v>0.0</v>
      </c>
      <c r="D33" s="6">
        <v>0.0</v>
      </c>
      <c r="E33" s="6">
        <v>0.0</v>
      </c>
      <c r="F33" s="6">
        <v>3.0</v>
      </c>
      <c r="G33" s="6">
        <f t="shared" si="10"/>
        <v>2</v>
      </c>
      <c r="H33" s="31">
        <v>0.3333333</v>
      </c>
      <c r="I33" s="6">
        <v>1.0</v>
      </c>
      <c r="J33" s="6">
        <v>0.0</v>
      </c>
      <c r="K33" s="6">
        <v>1.0</v>
      </c>
      <c r="L33" s="6">
        <v>0.0</v>
      </c>
      <c r="M33" s="6">
        <v>1.0</v>
      </c>
      <c r="N33" s="6">
        <v>0.0</v>
      </c>
      <c r="O33" s="6">
        <v>0.0</v>
      </c>
      <c r="P33" s="32">
        <f t="shared" si="11"/>
        <v>0</v>
      </c>
    </row>
    <row r="34" ht="16.5" customHeight="1">
      <c r="A34" s="4" t="s">
        <v>42</v>
      </c>
      <c r="B34" s="6">
        <v>1.0</v>
      </c>
      <c r="C34" s="6">
        <v>0.0</v>
      </c>
      <c r="D34" s="6">
        <v>0.0</v>
      </c>
      <c r="E34" s="6">
        <v>0.0</v>
      </c>
      <c r="F34" s="6">
        <v>14.0</v>
      </c>
      <c r="G34" s="6">
        <f t="shared" si="10"/>
        <v>6</v>
      </c>
      <c r="H34" s="31">
        <v>1.6666666666</v>
      </c>
      <c r="I34" s="6">
        <v>2.0</v>
      </c>
      <c r="J34" s="6">
        <v>0.0</v>
      </c>
      <c r="K34" s="6">
        <v>8.0</v>
      </c>
      <c r="L34" s="6">
        <v>0.0</v>
      </c>
      <c r="M34" s="6">
        <v>0.0</v>
      </c>
      <c r="N34" s="6">
        <v>6.0</v>
      </c>
      <c r="O34" s="6">
        <v>1.0</v>
      </c>
      <c r="P34" s="32">
        <f t="shared" si="11"/>
        <v>5.4</v>
      </c>
    </row>
    <row r="35" ht="16.5" customHeight="1">
      <c r="A35" s="4" t="s">
        <v>43</v>
      </c>
      <c r="B35" s="6">
        <v>5.0</v>
      </c>
      <c r="C35" s="6">
        <v>0.0</v>
      </c>
      <c r="D35" s="6">
        <v>2.0</v>
      </c>
      <c r="E35" s="6">
        <v>0.0</v>
      </c>
      <c r="F35" s="6">
        <v>77.0</v>
      </c>
      <c r="G35" s="6">
        <f t="shared" si="10"/>
        <v>55</v>
      </c>
      <c r="H35" s="31">
        <v>7.333333333</v>
      </c>
      <c r="I35" s="6">
        <v>27.0</v>
      </c>
      <c r="J35" s="6">
        <v>0.0</v>
      </c>
      <c r="K35" s="6">
        <v>20.0</v>
      </c>
      <c r="L35" s="6">
        <v>2.0</v>
      </c>
      <c r="M35" s="6">
        <v>7.0</v>
      </c>
      <c r="N35" s="6">
        <v>40.0</v>
      </c>
      <c r="O35" s="6">
        <v>33.0</v>
      </c>
      <c r="P35" s="32">
        <f t="shared" si="11"/>
        <v>40.5</v>
      </c>
    </row>
    <row r="36" ht="16.5" customHeight="1">
      <c r="A36" s="23" t="s">
        <v>45</v>
      </c>
      <c r="B36" s="23"/>
      <c r="C36" s="23">
        <f t="shared" ref="C36:O36" si="12">SUM(C29:C35)</f>
        <v>0</v>
      </c>
      <c r="D36" s="23">
        <f t="shared" si="12"/>
        <v>5</v>
      </c>
      <c r="E36" s="23">
        <f t="shared" si="12"/>
        <v>0</v>
      </c>
      <c r="F36" s="23">
        <f t="shared" si="12"/>
        <v>167</v>
      </c>
      <c r="G36" s="23">
        <f t="shared" si="12"/>
        <v>112</v>
      </c>
      <c r="H36" s="37">
        <f t="shared" si="12"/>
        <v>17.3333333</v>
      </c>
      <c r="I36" s="23">
        <f t="shared" si="12"/>
        <v>52</v>
      </c>
      <c r="J36" s="23">
        <f t="shared" si="12"/>
        <v>0</v>
      </c>
      <c r="K36" s="23">
        <f t="shared" si="12"/>
        <v>50</v>
      </c>
      <c r="L36" s="23">
        <f t="shared" si="12"/>
        <v>5</v>
      </c>
      <c r="M36" s="23">
        <f t="shared" si="12"/>
        <v>16</v>
      </c>
      <c r="N36" s="23">
        <f t="shared" si="12"/>
        <v>80</v>
      </c>
      <c r="O36" s="23">
        <f t="shared" si="12"/>
        <v>58</v>
      </c>
      <c r="P36" s="38">
        <f t="shared" si="11"/>
        <v>30.11538467</v>
      </c>
    </row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14"/>
    <col customWidth="1" min="21" max="26" width="9.0"/>
  </cols>
  <sheetData>
    <row r="1" ht="16.5" customHeight="1">
      <c r="A1" s="1" t="s">
        <v>187</v>
      </c>
    </row>
    <row r="2" ht="16.5" customHeight="1">
      <c r="A2" s="3" t="s">
        <v>1</v>
      </c>
    </row>
    <row r="3" ht="16.5" customHeight="1">
      <c r="A3" s="4" t="s">
        <v>180</v>
      </c>
      <c r="B3" s="4" t="s">
        <v>181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  <c r="W3" s="4" t="s">
        <v>89</v>
      </c>
    </row>
    <row r="4" ht="16.5" customHeight="1">
      <c r="A4" s="4" t="s">
        <v>24</v>
      </c>
      <c r="B4" s="6">
        <v>4.0</v>
      </c>
      <c r="C4" s="203">
        <f t="shared" ref="C4:C24" si="1">+F4/E4</f>
        <v>0.25</v>
      </c>
      <c r="D4" s="6">
        <v>9.0</v>
      </c>
      <c r="E4" s="6">
        <v>8.0</v>
      </c>
      <c r="F4" s="6">
        <v>2.0</v>
      </c>
      <c r="G4" s="6">
        <f t="shared" ref="G4:G23" si="2">+F4-(H4+I4+J4)</f>
        <v>1</v>
      </c>
      <c r="H4" s="6">
        <v>0.0</v>
      </c>
      <c r="I4" s="6">
        <v>1.0</v>
      </c>
      <c r="J4" s="6">
        <v>0.0</v>
      </c>
      <c r="K4" s="6">
        <v>1.0</v>
      </c>
      <c r="L4" s="6">
        <v>3.0</v>
      </c>
      <c r="M4" s="6">
        <v>1.0</v>
      </c>
      <c r="N4" s="6">
        <f t="shared" ref="N4:N23" si="3">+D4-E4</f>
        <v>1</v>
      </c>
      <c r="O4" s="6">
        <v>4.0</v>
      </c>
      <c r="P4" s="204">
        <f t="shared" ref="P4:P24" si="4">+O4/D4</f>
        <v>0.4444444444</v>
      </c>
      <c r="Q4" s="9">
        <f t="shared" ref="Q4:Q23" si="5">+(G4*1+H4*2+I4*3+J4*4)/E4</f>
        <v>0.5</v>
      </c>
      <c r="R4" s="200">
        <f t="shared" ref="R4:R23" si="6">+(F4+N4)/D4</f>
        <v>0.3333333333</v>
      </c>
      <c r="S4" s="11">
        <f t="shared" ref="S4:S23" si="7">+R4+Q4</f>
        <v>0.8333333333</v>
      </c>
      <c r="T4" s="12">
        <f t="shared" ref="T4:T23" si="8">O4/(D4-(F4+N4))</f>
        <v>0.6666666667</v>
      </c>
      <c r="U4" s="13">
        <f t="shared" ref="U4:U23" si="9">RANK(R4,$R$4:$R$23)</f>
        <v>18</v>
      </c>
      <c r="V4" s="14">
        <f t="shared" ref="V4:V23" si="10">RANK(S4,$S$4:$S$23)</f>
        <v>13</v>
      </c>
      <c r="W4" s="36">
        <v>1.0</v>
      </c>
    </row>
    <row r="5" ht="16.5" customHeight="1">
      <c r="A5" s="4" t="s">
        <v>25</v>
      </c>
      <c r="B5" s="6">
        <v>5.0</v>
      </c>
      <c r="C5" s="203">
        <f t="shared" si="1"/>
        <v>0.25</v>
      </c>
      <c r="D5" s="6">
        <v>12.0</v>
      </c>
      <c r="E5" s="6">
        <v>8.0</v>
      </c>
      <c r="F5" s="6">
        <v>2.0</v>
      </c>
      <c r="G5" s="6">
        <f t="shared" si="2"/>
        <v>0</v>
      </c>
      <c r="H5" s="6">
        <v>2.0</v>
      </c>
      <c r="I5" s="6">
        <v>0.0</v>
      </c>
      <c r="J5" s="6">
        <v>0.0</v>
      </c>
      <c r="K5" s="6">
        <v>5.0</v>
      </c>
      <c r="L5" s="6">
        <v>1.0</v>
      </c>
      <c r="M5" s="6">
        <v>3.0</v>
      </c>
      <c r="N5" s="6">
        <f t="shared" si="3"/>
        <v>4</v>
      </c>
      <c r="O5" s="6">
        <v>5.0</v>
      </c>
      <c r="P5" s="8">
        <f t="shared" si="4"/>
        <v>0.4166666667</v>
      </c>
      <c r="Q5" s="9">
        <f t="shared" si="5"/>
        <v>0.5</v>
      </c>
      <c r="R5" s="200">
        <f t="shared" si="6"/>
        <v>0.5</v>
      </c>
      <c r="S5" s="11">
        <f t="shared" si="7"/>
        <v>1</v>
      </c>
      <c r="T5" s="16">
        <f t="shared" si="8"/>
        <v>0.8333333333</v>
      </c>
      <c r="U5" s="13">
        <f t="shared" si="9"/>
        <v>8</v>
      </c>
      <c r="V5" s="14">
        <f t="shared" si="10"/>
        <v>9</v>
      </c>
      <c r="W5" s="36">
        <v>1.0</v>
      </c>
    </row>
    <row r="6" ht="16.5" customHeight="1">
      <c r="A6" s="4" t="s">
        <v>26</v>
      </c>
      <c r="B6" s="6">
        <v>7.0</v>
      </c>
      <c r="C6" s="203">
        <f t="shared" si="1"/>
        <v>0.6111111111</v>
      </c>
      <c r="D6" s="6">
        <v>23.0</v>
      </c>
      <c r="E6" s="6">
        <v>18.0</v>
      </c>
      <c r="F6" s="6">
        <v>11.0</v>
      </c>
      <c r="G6" s="6">
        <f t="shared" si="2"/>
        <v>9</v>
      </c>
      <c r="H6" s="6">
        <v>2.0</v>
      </c>
      <c r="I6" s="6">
        <v>0.0</v>
      </c>
      <c r="J6" s="6">
        <v>0.0</v>
      </c>
      <c r="K6" s="6">
        <v>8.0</v>
      </c>
      <c r="L6" s="6">
        <v>7.0</v>
      </c>
      <c r="M6" s="6">
        <v>6.0</v>
      </c>
      <c r="N6" s="6">
        <f t="shared" si="3"/>
        <v>5</v>
      </c>
      <c r="O6" s="6">
        <v>0.0</v>
      </c>
      <c r="P6" s="15">
        <f t="shared" si="4"/>
        <v>0</v>
      </c>
      <c r="Q6" s="9">
        <f t="shared" si="5"/>
        <v>0.7222222222</v>
      </c>
      <c r="R6" s="200">
        <f t="shared" si="6"/>
        <v>0.6956521739</v>
      </c>
      <c r="S6" s="11">
        <f t="shared" si="7"/>
        <v>1.417874396</v>
      </c>
      <c r="T6" s="17">
        <f t="shared" si="8"/>
        <v>0</v>
      </c>
      <c r="U6" s="13">
        <f t="shared" si="9"/>
        <v>3</v>
      </c>
      <c r="V6" s="14">
        <f t="shared" si="10"/>
        <v>3</v>
      </c>
      <c r="W6" s="36">
        <v>4.0</v>
      </c>
    </row>
    <row r="7" ht="16.5" customHeight="1">
      <c r="A7" s="4" t="s">
        <v>27</v>
      </c>
      <c r="B7" s="6">
        <v>1.0</v>
      </c>
      <c r="C7" s="203">
        <f t="shared" si="1"/>
        <v>0</v>
      </c>
      <c r="D7" s="6">
        <v>3.0</v>
      </c>
      <c r="E7" s="6">
        <v>2.0</v>
      </c>
      <c r="F7" s="6">
        <v>0.0</v>
      </c>
      <c r="G7" s="6">
        <f t="shared" si="2"/>
        <v>0</v>
      </c>
      <c r="H7" s="6">
        <v>0.0</v>
      </c>
      <c r="I7" s="6">
        <v>0.0</v>
      </c>
      <c r="J7" s="6">
        <v>0.0</v>
      </c>
      <c r="K7" s="6">
        <v>2.0</v>
      </c>
      <c r="L7" s="6">
        <v>1.0</v>
      </c>
      <c r="M7" s="6">
        <v>0.0</v>
      </c>
      <c r="N7" s="6">
        <f t="shared" si="3"/>
        <v>1</v>
      </c>
      <c r="O7" s="6">
        <v>1.0</v>
      </c>
      <c r="P7" s="8">
        <f t="shared" si="4"/>
        <v>0.3333333333</v>
      </c>
      <c r="Q7" s="9">
        <f t="shared" si="5"/>
        <v>0</v>
      </c>
      <c r="R7" s="200">
        <f t="shared" si="6"/>
        <v>0.3333333333</v>
      </c>
      <c r="S7" s="11">
        <f t="shared" si="7"/>
        <v>0.3333333333</v>
      </c>
      <c r="T7" s="18">
        <f t="shared" si="8"/>
        <v>0.5</v>
      </c>
      <c r="U7" s="13">
        <f t="shared" si="9"/>
        <v>18</v>
      </c>
      <c r="V7" s="14">
        <f t="shared" si="10"/>
        <v>19</v>
      </c>
      <c r="W7" s="36"/>
    </row>
    <row r="8" ht="16.5" customHeight="1">
      <c r="A8" s="4" t="s">
        <v>28</v>
      </c>
      <c r="B8" s="6">
        <v>2.0</v>
      </c>
      <c r="C8" s="203">
        <f t="shared" si="1"/>
        <v>0</v>
      </c>
      <c r="D8" s="6">
        <v>6.0</v>
      </c>
      <c r="E8" s="6">
        <v>3.0</v>
      </c>
      <c r="F8" s="6">
        <v>0.0</v>
      </c>
      <c r="G8" s="6">
        <f t="shared" si="2"/>
        <v>0</v>
      </c>
      <c r="H8" s="6">
        <v>0.0</v>
      </c>
      <c r="I8" s="6">
        <v>0.0</v>
      </c>
      <c r="J8" s="6">
        <v>0.0</v>
      </c>
      <c r="K8" s="6">
        <v>3.0</v>
      </c>
      <c r="L8" s="6">
        <v>1.0</v>
      </c>
      <c r="M8" s="6">
        <v>1.0</v>
      </c>
      <c r="N8" s="6">
        <f t="shared" si="3"/>
        <v>3</v>
      </c>
      <c r="O8" s="6">
        <v>3.0</v>
      </c>
      <c r="P8" s="8">
        <f t="shared" si="4"/>
        <v>0.5</v>
      </c>
      <c r="Q8" s="9">
        <f t="shared" si="5"/>
        <v>0</v>
      </c>
      <c r="R8" s="200">
        <f t="shared" si="6"/>
        <v>0.5</v>
      </c>
      <c r="S8" s="11">
        <f t="shared" si="7"/>
        <v>0.5</v>
      </c>
      <c r="T8" s="16">
        <f t="shared" si="8"/>
        <v>1</v>
      </c>
      <c r="U8" s="13">
        <f t="shared" si="9"/>
        <v>8</v>
      </c>
      <c r="V8" s="14">
        <f t="shared" si="10"/>
        <v>17</v>
      </c>
      <c r="W8" s="36">
        <v>0.0</v>
      </c>
    </row>
    <row r="9" ht="16.5" customHeight="1">
      <c r="A9" s="4" t="s">
        <v>29</v>
      </c>
      <c r="B9" s="6">
        <v>1.0</v>
      </c>
      <c r="C9" s="203">
        <f t="shared" si="1"/>
        <v>0.5</v>
      </c>
      <c r="D9" s="6">
        <v>2.0</v>
      </c>
      <c r="E9" s="6">
        <v>2.0</v>
      </c>
      <c r="F9" s="6">
        <v>1.0</v>
      </c>
      <c r="G9" s="6">
        <f t="shared" si="2"/>
        <v>1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f t="shared" si="3"/>
        <v>0</v>
      </c>
      <c r="O9" s="6">
        <v>1.0</v>
      </c>
      <c r="P9" s="8">
        <f t="shared" si="4"/>
        <v>0.5</v>
      </c>
      <c r="Q9" s="9">
        <f t="shared" si="5"/>
        <v>0.5</v>
      </c>
      <c r="R9" s="200">
        <f t="shared" si="6"/>
        <v>0.5</v>
      </c>
      <c r="S9" s="11">
        <f t="shared" si="7"/>
        <v>1</v>
      </c>
      <c r="T9" s="16">
        <f t="shared" si="8"/>
        <v>1</v>
      </c>
      <c r="U9" s="13">
        <f t="shared" si="9"/>
        <v>8</v>
      </c>
      <c r="V9" s="14">
        <f t="shared" si="10"/>
        <v>9</v>
      </c>
      <c r="W9" s="36">
        <v>2.0</v>
      </c>
    </row>
    <row r="10" ht="16.5" customHeight="1">
      <c r="A10" s="4" t="s">
        <v>30</v>
      </c>
      <c r="B10" s="6">
        <v>6.0</v>
      </c>
      <c r="C10" s="203">
        <f t="shared" si="1"/>
        <v>0.5</v>
      </c>
      <c r="D10" s="6">
        <v>15.0</v>
      </c>
      <c r="E10" s="6">
        <v>14.0</v>
      </c>
      <c r="F10" s="6">
        <v>7.0</v>
      </c>
      <c r="G10" s="6">
        <f t="shared" si="2"/>
        <v>3</v>
      </c>
      <c r="H10" s="6">
        <v>2.0</v>
      </c>
      <c r="I10" s="6">
        <v>2.0</v>
      </c>
      <c r="J10" s="6">
        <v>0.0</v>
      </c>
      <c r="K10" s="6">
        <v>5.0</v>
      </c>
      <c r="L10" s="6">
        <v>5.0</v>
      </c>
      <c r="M10" s="6">
        <v>5.0</v>
      </c>
      <c r="N10" s="6">
        <f t="shared" si="3"/>
        <v>1</v>
      </c>
      <c r="O10" s="6">
        <v>2.0</v>
      </c>
      <c r="P10" s="15">
        <f t="shared" si="4"/>
        <v>0.1333333333</v>
      </c>
      <c r="Q10" s="9">
        <f t="shared" si="5"/>
        <v>0.9285714286</v>
      </c>
      <c r="R10" s="200">
        <f t="shared" si="6"/>
        <v>0.5333333333</v>
      </c>
      <c r="S10" s="11">
        <f t="shared" si="7"/>
        <v>1.461904762</v>
      </c>
      <c r="T10" s="19">
        <f t="shared" si="8"/>
        <v>0.2857142857</v>
      </c>
      <c r="U10" s="13">
        <f t="shared" si="9"/>
        <v>7</v>
      </c>
      <c r="V10" s="14">
        <f t="shared" si="10"/>
        <v>2</v>
      </c>
      <c r="W10" s="36"/>
    </row>
    <row r="11" ht="16.5" customHeight="1">
      <c r="A11" s="4" t="s">
        <v>31</v>
      </c>
      <c r="B11" s="6">
        <v>3.0</v>
      </c>
      <c r="C11" s="203">
        <f t="shared" si="1"/>
        <v>0.25</v>
      </c>
      <c r="D11" s="6">
        <v>5.0</v>
      </c>
      <c r="E11" s="6">
        <v>4.0</v>
      </c>
      <c r="F11" s="6">
        <v>1.0</v>
      </c>
      <c r="G11" s="6">
        <f t="shared" si="2"/>
        <v>1</v>
      </c>
      <c r="H11" s="6">
        <v>0.0</v>
      </c>
      <c r="I11" s="6">
        <v>0.0</v>
      </c>
      <c r="J11" s="6">
        <v>0.0</v>
      </c>
      <c r="K11" s="6">
        <v>3.0</v>
      </c>
      <c r="L11" s="6">
        <v>1.0</v>
      </c>
      <c r="M11" s="6">
        <v>0.0</v>
      </c>
      <c r="N11" s="6">
        <f t="shared" si="3"/>
        <v>1</v>
      </c>
      <c r="O11" s="6">
        <v>1.0</v>
      </c>
      <c r="P11" s="15">
        <f t="shared" si="4"/>
        <v>0.2</v>
      </c>
      <c r="Q11" s="9">
        <f t="shared" si="5"/>
        <v>0.25</v>
      </c>
      <c r="R11" s="200">
        <f t="shared" si="6"/>
        <v>0.4</v>
      </c>
      <c r="S11" s="11">
        <f t="shared" si="7"/>
        <v>0.65</v>
      </c>
      <c r="T11" s="16">
        <f t="shared" si="8"/>
        <v>0.3333333333</v>
      </c>
      <c r="U11" s="13">
        <f t="shared" si="9"/>
        <v>15</v>
      </c>
      <c r="V11" s="14">
        <f t="shared" si="10"/>
        <v>15</v>
      </c>
      <c r="W11" s="36">
        <v>1.0</v>
      </c>
    </row>
    <row r="12" ht="16.5" customHeight="1">
      <c r="A12" s="4" t="s">
        <v>32</v>
      </c>
      <c r="B12" s="6">
        <v>4.0</v>
      </c>
      <c r="C12" s="203">
        <f t="shared" si="1"/>
        <v>0.6666666667</v>
      </c>
      <c r="D12" s="6">
        <v>9.0</v>
      </c>
      <c r="E12" s="6">
        <v>6.0</v>
      </c>
      <c r="F12" s="6">
        <v>4.0</v>
      </c>
      <c r="G12" s="6">
        <f t="shared" si="2"/>
        <v>3</v>
      </c>
      <c r="H12" s="6">
        <v>1.0</v>
      </c>
      <c r="I12" s="6">
        <v>0.0</v>
      </c>
      <c r="J12" s="6">
        <v>0.0</v>
      </c>
      <c r="K12" s="6">
        <v>5.0</v>
      </c>
      <c r="L12" s="6">
        <v>0.0</v>
      </c>
      <c r="M12" s="6">
        <v>5.0</v>
      </c>
      <c r="N12" s="6">
        <f t="shared" si="3"/>
        <v>3</v>
      </c>
      <c r="O12" s="6">
        <v>0.0</v>
      </c>
      <c r="P12" s="15">
        <f t="shared" si="4"/>
        <v>0</v>
      </c>
      <c r="Q12" s="9">
        <f t="shared" si="5"/>
        <v>0.8333333333</v>
      </c>
      <c r="R12" s="200">
        <f t="shared" si="6"/>
        <v>0.7777777778</v>
      </c>
      <c r="S12" s="11">
        <f t="shared" si="7"/>
        <v>1.611111111</v>
      </c>
      <c r="T12" s="18">
        <f t="shared" si="8"/>
        <v>0</v>
      </c>
      <c r="U12" s="13">
        <f t="shared" si="9"/>
        <v>2</v>
      </c>
      <c r="V12" s="14">
        <f t="shared" si="10"/>
        <v>1</v>
      </c>
      <c r="W12" s="36">
        <v>0.0</v>
      </c>
    </row>
    <row r="13" ht="16.5" customHeight="1">
      <c r="A13" s="4" t="s">
        <v>33</v>
      </c>
      <c r="B13" s="6">
        <v>5.0</v>
      </c>
      <c r="C13" s="203">
        <f t="shared" si="1"/>
        <v>0.375</v>
      </c>
      <c r="D13" s="6">
        <v>12.0</v>
      </c>
      <c r="E13" s="6">
        <v>8.0</v>
      </c>
      <c r="F13" s="6">
        <v>3.0</v>
      </c>
      <c r="G13" s="6">
        <f t="shared" si="2"/>
        <v>3</v>
      </c>
      <c r="H13" s="6">
        <v>0.0</v>
      </c>
      <c r="I13" s="6">
        <v>0.0</v>
      </c>
      <c r="J13" s="6">
        <v>0.0</v>
      </c>
      <c r="K13" s="6">
        <v>4.0</v>
      </c>
      <c r="L13" s="6">
        <v>2.0</v>
      </c>
      <c r="M13" s="6">
        <v>1.0</v>
      </c>
      <c r="N13" s="6">
        <f t="shared" si="3"/>
        <v>4</v>
      </c>
      <c r="O13" s="6">
        <v>0.0</v>
      </c>
      <c r="P13" s="15">
        <f t="shared" si="4"/>
        <v>0</v>
      </c>
      <c r="Q13" s="9">
        <f t="shared" si="5"/>
        <v>0.375</v>
      </c>
      <c r="R13" s="200">
        <f t="shared" si="6"/>
        <v>0.5833333333</v>
      </c>
      <c r="S13" s="11">
        <f t="shared" si="7"/>
        <v>0.9583333333</v>
      </c>
      <c r="T13" s="19">
        <f t="shared" si="8"/>
        <v>0</v>
      </c>
      <c r="U13" s="13">
        <f t="shared" si="9"/>
        <v>4</v>
      </c>
      <c r="V13" s="14">
        <f t="shared" si="10"/>
        <v>12</v>
      </c>
      <c r="W13" s="36">
        <v>2.0</v>
      </c>
    </row>
    <row r="14" ht="16.5" customHeight="1">
      <c r="A14" s="4" t="s">
        <v>35</v>
      </c>
      <c r="B14" s="6">
        <v>6.0</v>
      </c>
      <c r="C14" s="203">
        <f t="shared" si="1"/>
        <v>0.1111111111</v>
      </c>
      <c r="D14" s="6">
        <v>14.0</v>
      </c>
      <c r="E14" s="6">
        <v>9.0</v>
      </c>
      <c r="F14" s="6">
        <v>1.0</v>
      </c>
      <c r="G14" s="6">
        <f t="shared" si="2"/>
        <v>1</v>
      </c>
      <c r="H14" s="6">
        <v>0.0</v>
      </c>
      <c r="I14" s="6">
        <v>0.0</v>
      </c>
      <c r="J14" s="6">
        <v>0.0</v>
      </c>
      <c r="K14" s="6">
        <v>2.0</v>
      </c>
      <c r="L14" s="6">
        <v>2.0</v>
      </c>
      <c r="M14" s="6">
        <v>3.0</v>
      </c>
      <c r="N14" s="6">
        <f t="shared" si="3"/>
        <v>5</v>
      </c>
      <c r="O14" s="6">
        <v>6.0</v>
      </c>
      <c r="P14" s="8">
        <f t="shared" si="4"/>
        <v>0.4285714286</v>
      </c>
      <c r="Q14" s="9">
        <f t="shared" si="5"/>
        <v>0.1111111111</v>
      </c>
      <c r="R14" s="200">
        <f t="shared" si="6"/>
        <v>0.4285714286</v>
      </c>
      <c r="S14" s="11">
        <f t="shared" si="7"/>
        <v>0.5396825397</v>
      </c>
      <c r="T14" s="12">
        <f t="shared" si="8"/>
        <v>0.75</v>
      </c>
      <c r="U14" s="13">
        <f t="shared" si="9"/>
        <v>14</v>
      </c>
      <c r="V14" s="14">
        <f t="shared" si="10"/>
        <v>16</v>
      </c>
      <c r="W14" s="36">
        <v>6.0</v>
      </c>
    </row>
    <row r="15" ht="16.5" customHeight="1">
      <c r="A15" s="4" t="s">
        <v>36</v>
      </c>
      <c r="B15" s="6">
        <v>7.0</v>
      </c>
      <c r="C15" s="203">
        <f t="shared" si="1"/>
        <v>0.4615384615</v>
      </c>
      <c r="D15" s="6">
        <v>13.0</v>
      </c>
      <c r="E15" s="6">
        <v>13.0</v>
      </c>
      <c r="F15" s="6">
        <v>6.0</v>
      </c>
      <c r="G15" s="6">
        <f t="shared" si="2"/>
        <v>5</v>
      </c>
      <c r="H15" s="6">
        <v>1.0</v>
      </c>
      <c r="I15" s="6">
        <v>0.0</v>
      </c>
      <c r="J15" s="6">
        <v>0.0</v>
      </c>
      <c r="K15" s="6">
        <v>2.0</v>
      </c>
      <c r="L15" s="6">
        <v>5.0</v>
      </c>
      <c r="M15" s="6">
        <v>1.0</v>
      </c>
      <c r="N15" s="6">
        <f t="shared" si="3"/>
        <v>0</v>
      </c>
      <c r="O15" s="6">
        <v>3.0</v>
      </c>
      <c r="P15" s="15">
        <f t="shared" si="4"/>
        <v>0.2307692308</v>
      </c>
      <c r="Q15" s="9">
        <f t="shared" si="5"/>
        <v>0.5384615385</v>
      </c>
      <c r="R15" s="200">
        <f t="shared" si="6"/>
        <v>0.4615384615</v>
      </c>
      <c r="S15" s="11">
        <f t="shared" si="7"/>
        <v>1</v>
      </c>
      <c r="T15" s="12">
        <f t="shared" si="8"/>
        <v>0.4285714286</v>
      </c>
      <c r="U15" s="13">
        <f t="shared" si="9"/>
        <v>13</v>
      </c>
      <c r="V15" s="14">
        <f t="shared" si="10"/>
        <v>9</v>
      </c>
      <c r="W15" s="36">
        <v>1.0</v>
      </c>
    </row>
    <row r="16" ht="16.5" customHeight="1">
      <c r="A16" s="4" t="s">
        <v>37</v>
      </c>
      <c r="B16" s="6">
        <v>4.0</v>
      </c>
      <c r="C16" s="203">
        <f t="shared" si="1"/>
        <v>0.4166666667</v>
      </c>
      <c r="D16" s="6">
        <v>14.0</v>
      </c>
      <c r="E16" s="6">
        <v>12.0</v>
      </c>
      <c r="F16" s="6">
        <v>5.0</v>
      </c>
      <c r="G16" s="6">
        <f t="shared" si="2"/>
        <v>3</v>
      </c>
      <c r="H16" s="6">
        <v>0.0</v>
      </c>
      <c r="I16" s="6">
        <v>2.0</v>
      </c>
      <c r="J16" s="6">
        <v>0.0</v>
      </c>
      <c r="K16" s="6">
        <v>5.0</v>
      </c>
      <c r="L16" s="6">
        <v>3.0</v>
      </c>
      <c r="M16" s="6">
        <v>2.0</v>
      </c>
      <c r="N16" s="6">
        <f t="shared" si="3"/>
        <v>2</v>
      </c>
      <c r="O16" s="6">
        <v>1.0</v>
      </c>
      <c r="P16" s="15">
        <f t="shared" si="4"/>
        <v>0.07142857143</v>
      </c>
      <c r="Q16" s="9">
        <f t="shared" si="5"/>
        <v>0.75</v>
      </c>
      <c r="R16" s="200">
        <f t="shared" si="6"/>
        <v>0.5</v>
      </c>
      <c r="S16" s="11">
        <f t="shared" si="7"/>
        <v>1.25</v>
      </c>
      <c r="T16" s="12">
        <f t="shared" si="8"/>
        <v>0.1428571429</v>
      </c>
      <c r="U16" s="13">
        <f t="shared" si="9"/>
        <v>8</v>
      </c>
      <c r="V16" s="14">
        <f t="shared" si="10"/>
        <v>5</v>
      </c>
      <c r="W16" s="36">
        <v>4.0</v>
      </c>
    </row>
    <row r="17" ht="16.5" customHeight="1">
      <c r="A17" s="4" t="s">
        <v>38</v>
      </c>
      <c r="B17" s="6">
        <v>6.0</v>
      </c>
      <c r="C17" s="203">
        <f t="shared" si="1"/>
        <v>0.4444444444</v>
      </c>
      <c r="D17" s="6">
        <v>11.0</v>
      </c>
      <c r="E17" s="6">
        <v>9.0</v>
      </c>
      <c r="F17" s="6">
        <v>4.0</v>
      </c>
      <c r="G17" s="6">
        <f t="shared" si="2"/>
        <v>2</v>
      </c>
      <c r="H17" s="6">
        <v>2.0</v>
      </c>
      <c r="I17" s="6">
        <v>0.0</v>
      </c>
      <c r="J17" s="6">
        <v>0.0</v>
      </c>
      <c r="K17" s="6">
        <v>0.0</v>
      </c>
      <c r="L17" s="6">
        <v>0.0</v>
      </c>
      <c r="M17" s="6">
        <v>1.0</v>
      </c>
      <c r="N17" s="6">
        <f t="shared" si="3"/>
        <v>2</v>
      </c>
      <c r="O17" s="6">
        <v>1.0</v>
      </c>
      <c r="P17" s="15">
        <f t="shared" si="4"/>
        <v>0.09090909091</v>
      </c>
      <c r="Q17" s="9">
        <f t="shared" si="5"/>
        <v>0.6666666667</v>
      </c>
      <c r="R17" s="200">
        <f t="shared" si="6"/>
        <v>0.5454545455</v>
      </c>
      <c r="S17" s="11">
        <f t="shared" si="7"/>
        <v>1.212121212</v>
      </c>
      <c r="T17" s="16">
        <f t="shared" si="8"/>
        <v>0.2</v>
      </c>
      <c r="U17" s="13">
        <f t="shared" si="9"/>
        <v>6</v>
      </c>
      <c r="V17" s="14">
        <f t="shared" si="10"/>
        <v>6</v>
      </c>
      <c r="W17" s="36">
        <v>5.0</v>
      </c>
    </row>
    <row r="18" ht="16.5" customHeight="1">
      <c r="A18" s="4" t="s">
        <v>39</v>
      </c>
      <c r="B18" s="6">
        <v>2.0</v>
      </c>
      <c r="C18" s="203">
        <f t="shared" si="1"/>
        <v>0</v>
      </c>
      <c r="D18" s="6">
        <v>3.0</v>
      </c>
      <c r="E18" s="6">
        <v>2.0</v>
      </c>
      <c r="F18" s="6">
        <v>0.0</v>
      </c>
      <c r="G18" s="6">
        <f t="shared" si="2"/>
        <v>0</v>
      </c>
      <c r="H18" s="6">
        <v>0.0</v>
      </c>
      <c r="I18" s="6">
        <v>0.0</v>
      </c>
      <c r="J18" s="6">
        <v>0.0</v>
      </c>
      <c r="K18" s="6">
        <v>0.0</v>
      </c>
      <c r="L18" s="6">
        <v>1.0</v>
      </c>
      <c r="M18" s="6">
        <v>0.0</v>
      </c>
      <c r="N18" s="6">
        <f t="shared" si="3"/>
        <v>1</v>
      </c>
      <c r="O18" s="6">
        <v>0.0</v>
      </c>
      <c r="P18" s="15">
        <f t="shared" si="4"/>
        <v>0</v>
      </c>
      <c r="Q18" s="9">
        <f t="shared" si="5"/>
        <v>0</v>
      </c>
      <c r="R18" s="200">
        <f t="shared" si="6"/>
        <v>0.3333333333</v>
      </c>
      <c r="S18" s="11">
        <f t="shared" si="7"/>
        <v>0.3333333333</v>
      </c>
      <c r="T18" s="19">
        <f t="shared" si="8"/>
        <v>0</v>
      </c>
      <c r="U18" s="13">
        <f t="shared" si="9"/>
        <v>18</v>
      </c>
      <c r="V18" s="14">
        <f t="shared" si="10"/>
        <v>19</v>
      </c>
      <c r="W18" s="36"/>
    </row>
    <row r="19" ht="16.5" customHeight="1">
      <c r="A19" s="4" t="s">
        <v>40</v>
      </c>
      <c r="B19" s="6">
        <v>3.0</v>
      </c>
      <c r="C19" s="203">
        <f t="shared" si="1"/>
        <v>0.5</v>
      </c>
      <c r="D19" s="6">
        <v>8.0</v>
      </c>
      <c r="E19" s="6">
        <v>2.0</v>
      </c>
      <c r="F19" s="6">
        <v>1.0</v>
      </c>
      <c r="G19" s="6">
        <f t="shared" si="2"/>
        <v>1</v>
      </c>
      <c r="H19" s="6">
        <v>0.0</v>
      </c>
      <c r="I19" s="6">
        <v>0.0</v>
      </c>
      <c r="J19" s="6">
        <v>0.0</v>
      </c>
      <c r="K19" s="6">
        <v>5.0</v>
      </c>
      <c r="L19" s="6">
        <v>2.0</v>
      </c>
      <c r="M19" s="6">
        <v>5.0</v>
      </c>
      <c r="N19" s="6">
        <f t="shared" si="3"/>
        <v>6</v>
      </c>
      <c r="O19" s="6">
        <v>0.0</v>
      </c>
      <c r="P19" s="15">
        <f t="shared" si="4"/>
        <v>0</v>
      </c>
      <c r="Q19" s="9">
        <f t="shared" si="5"/>
        <v>0.5</v>
      </c>
      <c r="R19" s="200">
        <f t="shared" si="6"/>
        <v>0.875</v>
      </c>
      <c r="S19" s="11">
        <f t="shared" si="7"/>
        <v>1.375</v>
      </c>
      <c r="T19" s="16">
        <f t="shared" si="8"/>
        <v>0</v>
      </c>
      <c r="U19" s="13">
        <f t="shared" si="9"/>
        <v>1</v>
      </c>
      <c r="V19" s="14">
        <f t="shared" si="10"/>
        <v>4</v>
      </c>
      <c r="W19" s="36">
        <v>0.0</v>
      </c>
    </row>
    <row r="20" ht="16.5" customHeight="1">
      <c r="A20" s="4" t="s">
        <v>41</v>
      </c>
      <c r="B20" s="6">
        <v>7.0</v>
      </c>
      <c r="C20" s="203">
        <f t="shared" si="1"/>
        <v>0.4545454545</v>
      </c>
      <c r="D20" s="6">
        <v>14.0</v>
      </c>
      <c r="E20" s="6">
        <v>11.0</v>
      </c>
      <c r="F20" s="6">
        <v>5.0</v>
      </c>
      <c r="G20" s="6">
        <f t="shared" si="2"/>
        <v>4</v>
      </c>
      <c r="H20" s="6">
        <v>1.0</v>
      </c>
      <c r="I20" s="6">
        <v>0.0</v>
      </c>
      <c r="J20" s="6">
        <v>0.0</v>
      </c>
      <c r="K20" s="6">
        <v>5.0</v>
      </c>
      <c r="L20" s="6">
        <v>5.0</v>
      </c>
      <c r="M20" s="6">
        <v>1.0</v>
      </c>
      <c r="N20" s="6">
        <f t="shared" si="3"/>
        <v>3</v>
      </c>
      <c r="O20" s="6">
        <v>3.0</v>
      </c>
      <c r="P20" s="15">
        <f t="shared" si="4"/>
        <v>0.2142857143</v>
      </c>
      <c r="Q20" s="9">
        <f t="shared" si="5"/>
        <v>0.5454545455</v>
      </c>
      <c r="R20" s="200">
        <f t="shared" si="6"/>
        <v>0.5714285714</v>
      </c>
      <c r="S20" s="11">
        <f t="shared" si="7"/>
        <v>1.116883117</v>
      </c>
      <c r="T20" s="20">
        <f t="shared" si="8"/>
        <v>0.5</v>
      </c>
      <c r="U20" s="13">
        <f t="shared" si="9"/>
        <v>5</v>
      </c>
      <c r="V20" s="14">
        <f t="shared" si="10"/>
        <v>7</v>
      </c>
      <c r="W20" s="36">
        <v>3.0</v>
      </c>
    </row>
    <row r="21" ht="16.5" customHeight="1">
      <c r="A21" s="4" t="s">
        <v>42</v>
      </c>
      <c r="B21" s="6">
        <v>6.0</v>
      </c>
      <c r="C21" s="203">
        <f t="shared" si="1"/>
        <v>0.4</v>
      </c>
      <c r="D21" s="6">
        <v>18.0</v>
      </c>
      <c r="E21" s="6">
        <v>15.0</v>
      </c>
      <c r="F21" s="6">
        <v>6.0</v>
      </c>
      <c r="G21" s="6">
        <f t="shared" si="2"/>
        <v>3</v>
      </c>
      <c r="H21" s="6">
        <v>3.0</v>
      </c>
      <c r="I21" s="6">
        <v>0.0</v>
      </c>
      <c r="J21" s="6">
        <v>0.0</v>
      </c>
      <c r="K21" s="6">
        <v>5.0</v>
      </c>
      <c r="L21" s="6">
        <v>5.0</v>
      </c>
      <c r="M21" s="6">
        <v>2.0</v>
      </c>
      <c r="N21" s="6">
        <f t="shared" si="3"/>
        <v>3</v>
      </c>
      <c r="O21" s="6">
        <v>5.0</v>
      </c>
      <c r="P21" s="15">
        <f t="shared" si="4"/>
        <v>0.2777777778</v>
      </c>
      <c r="Q21" s="9">
        <f t="shared" si="5"/>
        <v>0.6</v>
      </c>
      <c r="R21" s="200">
        <f t="shared" si="6"/>
        <v>0.5</v>
      </c>
      <c r="S21" s="11">
        <f t="shared" si="7"/>
        <v>1.1</v>
      </c>
      <c r="T21" s="21">
        <f t="shared" si="8"/>
        <v>0.5555555556</v>
      </c>
      <c r="U21" s="13">
        <f t="shared" si="9"/>
        <v>8</v>
      </c>
      <c r="V21" s="14">
        <f t="shared" si="10"/>
        <v>8</v>
      </c>
      <c r="W21" s="36">
        <v>0.0</v>
      </c>
    </row>
    <row r="22" ht="16.5" customHeight="1">
      <c r="A22" s="4" t="s">
        <v>43</v>
      </c>
      <c r="B22" s="6">
        <v>5.0</v>
      </c>
      <c r="C22" s="203">
        <f t="shared" si="1"/>
        <v>0.2222222222</v>
      </c>
      <c r="D22" s="6">
        <v>11.0</v>
      </c>
      <c r="E22" s="6">
        <v>9.0</v>
      </c>
      <c r="F22" s="6">
        <v>2.0</v>
      </c>
      <c r="G22" s="6">
        <f t="shared" si="2"/>
        <v>1</v>
      </c>
      <c r="H22" s="6">
        <v>1.0</v>
      </c>
      <c r="I22" s="6">
        <v>0.0</v>
      </c>
      <c r="J22" s="6">
        <v>0.0</v>
      </c>
      <c r="K22" s="6">
        <v>2.0</v>
      </c>
      <c r="L22" s="6">
        <v>3.0</v>
      </c>
      <c r="M22" s="6">
        <v>0.0</v>
      </c>
      <c r="N22" s="6">
        <f t="shared" si="3"/>
        <v>2</v>
      </c>
      <c r="O22" s="6">
        <v>2.0</v>
      </c>
      <c r="P22" s="15">
        <f t="shared" si="4"/>
        <v>0.1818181818</v>
      </c>
      <c r="Q22" s="9">
        <f t="shared" si="5"/>
        <v>0.3333333333</v>
      </c>
      <c r="R22" s="200">
        <f t="shared" si="6"/>
        <v>0.3636363636</v>
      </c>
      <c r="S22" s="11">
        <f t="shared" si="7"/>
        <v>0.696969697</v>
      </c>
      <c r="T22" s="20">
        <f t="shared" si="8"/>
        <v>0.2857142857</v>
      </c>
      <c r="U22" s="13">
        <f t="shared" si="9"/>
        <v>17</v>
      </c>
      <c r="V22" s="14">
        <f t="shared" si="10"/>
        <v>14</v>
      </c>
      <c r="W22" s="36">
        <v>0.0</v>
      </c>
    </row>
    <row r="23" ht="16.5" customHeight="1">
      <c r="A23" s="4" t="s">
        <v>44</v>
      </c>
      <c r="B23" s="6">
        <v>2.0</v>
      </c>
      <c r="C23" s="203">
        <f t="shared" si="1"/>
        <v>0</v>
      </c>
      <c r="D23" s="6">
        <v>5.0</v>
      </c>
      <c r="E23" s="6">
        <v>3.0</v>
      </c>
      <c r="F23" s="6">
        <v>0.0</v>
      </c>
      <c r="G23" s="6">
        <f t="shared" si="2"/>
        <v>0</v>
      </c>
      <c r="H23" s="6">
        <v>0.0</v>
      </c>
      <c r="I23" s="6">
        <v>0.0</v>
      </c>
      <c r="J23" s="6">
        <v>0.0</v>
      </c>
      <c r="K23" s="6">
        <v>1.0</v>
      </c>
      <c r="L23" s="6">
        <v>1.0</v>
      </c>
      <c r="M23" s="6">
        <v>0.0</v>
      </c>
      <c r="N23" s="6">
        <f t="shared" si="3"/>
        <v>2</v>
      </c>
      <c r="O23" s="6">
        <v>1.0</v>
      </c>
      <c r="P23" s="15">
        <f t="shared" si="4"/>
        <v>0.2</v>
      </c>
      <c r="Q23" s="9">
        <f t="shared" si="5"/>
        <v>0</v>
      </c>
      <c r="R23" s="200">
        <f t="shared" si="6"/>
        <v>0.4</v>
      </c>
      <c r="S23" s="11">
        <f t="shared" si="7"/>
        <v>0.4</v>
      </c>
      <c r="T23" s="22">
        <f t="shared" si="8"/>
        <v>0.3333333333</v>
      </c>
      <c r="U23" s="13">
        <f t="shared" si="9"/>
        <v>15</v>
      </c>
      <c r="V23" s="14">
        <f t="shared" si="10"/>
        <v>18</v>
      </c>
      <c r="W23" s="36">
        <v>1.0</v>
      </c>
    </row>
    <row r="24" ht="16.5" customHeight="1">
      <c r="A24" s="23" t="s">
        <v>45</v>
      </c>
      <c r="B24" s="23"/>
      <c r="C24" s="196">
        <f t="shared" si="1"/>
        <v>0.3860759494</v>
      </c>
      <c r="D24" s="23">
        <f t="shared" ref="D24:O24" si="11">SUM(D4:D23)</f>
        <v>207</v>
      </c>
      <c r="E24" s="23">
        <f t="shared" si="11"/>
        <v>158</v>
      </c>
      <c r="F24" s="23">
        <f t="shared" si="11"/>
        <v>61</v>
      </c>
      <c r="G24" s="23">
        <f t="shared" si="11"/>
        <v>41</v>
      </c>
      <c r="H24" s="23">
        <f t="shared" si="11"/>
        <v>15</v>
      </c>
      <c r="I24" s="23">
        <f t="shared" si="11"/>
        <v>5</v>
      </c>
      <c r="J24" s="23">
        <f t="shared" si="11"/>
        <v>0</v>
      </c>
      <c r="K24" s="23">
        <f t="shared" si="11"/>
        <v>63</v>
      </c>
      <c r="L24" s="23">
        <f t="shared" si="11"/>
        <v>48</v>
      </c>
      <c r="M24" s="23">
        <f t="shared" si="11"/>
        <v>37</v>
      </c>
      <c r="N24" s="23">
        <f t="shared" si="11"/>
        <v>49</v>
      </c>
      <c r="O24" s="23">
        <f t="shared" si="11"/>
        <v>39</v>
      </c>
      <c r="P24" s="26">
        <f t="shared" si="4"/>
        <v>0.1884057971</v>
      </c>
      <c r="Q24" s="196"/>
      <c r="R24" s="196"/>
      <c r="S24" s="89"/>
      <c r="T24" s="27"/>
      <c r="U24" s="27"/>
      <c r="V24" s="27"/>
      <c r="W24" s="23">
        <f>SUM(W4:W23)</f>
        <v>31</v>
      </c>
    </row>
    <row r="25" ht="16.5" customHeight="1">
      <c r="A25" s="201"/>
      <c r="B25" s="201"/>
      <c r="C25" s="202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2"/>
      <c r="R25" s="202"/>
    </row>
    <row r="26" ht="16.5" customHeight="1">
      <c r="A26" s="3" t="s">
        <v>46</v>
      </c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86</v>
      </c>
      <c r="T27" s="4" t="s">
        <v>63</v>
      </c>
      <c r="U27" s="4" t="s">
        <v>64</v>
      </c>
      <c r="V27" s="4" t="s">
        <v>65</v>
      </c>
    </row>
    <row r="28" ht="16.5" customHeight="1">
      <c r="A28" s="4" t="s">
        <v>24</v>
      </c>
      <c r="B28" s="6">
        <v>1.0</v>
      </c>
      <c r="C28" s="6">
        <v>0.0</v>
      </c>
      <c r="D28" s="6">
        <v>0.0</v>
      </c>
      <c r="E28" s="6">
        <v>0.0</v>
      </c>
      <c r="F28" s="6">
        <v>6.0</v>
      </c>
      <c r="G28" s="6">
        <v>3.0</v>
      </c>
      <c r="H28" s="31">
        <v>0.333</v>
      </c>
      <c r="I28" s="6">
        <v>1.0</v>
      </c>
      <c r="J28" s="6">
        <v>0.0</v>
      </c>
      <c r="K28" s="6">
        <v>3.0</v>
      </c>
      <c r="L28" s="6">
        <v>0.0</v>
      </c>
      <c r="M28" s="6">
        <v>0.0</v>
      </c>
      <c r="N28" s="6">
        <v>5.0</v>
      </c>
      <c r="O28" s="6">
        <v>3.0</v>
      </c>
      <c r="P28" s="32">
        <f>+O28*9/H28</f>
        <v>81.08108108</v>
      </c>
      <c r="Q28" s="33">
        <f t="shared" ref="Q28:Q36" si="12">(K28+L28)/H28</f>
        <v>9.009009009</v>
      </c>
      <c r="R28" s="34">
        <f t="shared" ref="R28:R36" si="13">I28/H28</f>
        <v>3.003003003</v>
      </c>
      <c r="S28" s="34">
        <f t="shared" ref="S28:S35" si="14">H28/B28</f>
        <v>0.333</v>
      </c>
      <c r="T28" s="33">
        <f t="shared" ref="T28:T36" si="15">M28/H28</f>
        <v>0</v>
      </c>
      <c r="U28" s="35">
        <f>O28/N28</f>
        <v>0.6</v>
      </c>
      <c r="V28" s="33">
        <f t="shared" ref="V28:V36" si="16">(I28+K28+L28)/H28</f>
        <v>12.01201201</v>
      </c>
    </row>
    <row r="29" ht="16.5" customHeight="1">
      <c r="A29" s="4" t="s">
        <v>27</v>
      </c>
      <c r="B29" s="6">
        <v>0.0</v>
      </c>
      <c r="C29" s="6">
        <v>0.0</v>
      </c>
      <c r="D29" s="6">
        <v>0.0</v>
      </c>
      <c r="E29" s="6">
        <v>0.0</v>
      </c>
      <c r="F29" s="6">
        <v>0.0</v>
      </c>
      <c r="G29" s="6">
        <v>0.0</v>
      </c>
      <c r="H29" s="31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32">
        <v>0.0</v>
      </c>
      <c r="Q29" s="33" t="str">
        <f t="shared" si="12"/>
        <v>#DIV/0!</v>
      </c>
      <c r="R29" s="34" t="str">
        <f t="shared" si="13"/>
        <v>#DIV/0!</v>
      </c>
      <c r="S29" s="34" t="str">
        <f t="shared" si="14"/>
        <v>#DIV/0!</v>
      </c>
      <c r="T29" s="33" t="str">
        <f t="shared" si="15"/>
        <v>#DIV/0!</v>
      </c>
      <c r="U29" s="35">
        <v>1.0</v>
      </c>
      <c r="V29" s="33" t="str">
        <f t="shared" si="16"/>
        <v>#DIV/0!</v>
      </c>
    </row>
    <row r="30" ht="16.5" customHeight="1">
      <c r="A30" s="4" t="s">
        <v>29</v>
      </c>
      <c r="B30" s="6">
        <v>1.0</v>
      </c>
      <c r="C30" s="6">
        <v>0.0</v>
      </c>
      <c r="D30" s="6">
        <v>0.0</v>
      </c>
      <c r="E30" s="6">
        <v>0.0</v>
      </c>
      <c r="F30" s="6">
        <v>3.0</v>
      </c>
      <c r="G30" s="6">
        <v>2.0</v>
      </c>
      <c r="H30" s="31">
        <v>0.333333</v>
      </c>
      <c r="I30" s="6">
        <v>1.0</v>
      </c>
      <c r="J30" s="6">
        <v>0.0</v>
      </c>
      <c r="K30" s="6">
        <v>1.0</v>
      </c>
      <c r="L30" s="6">
        <v>0.0</v>
      </c>
      <c r="M30" s="6">
        <v>0.0</v>
      </c>
      <c r="N30" s="6">
        <v>0.0</v>
      </c>
      <c r="O30" s="6">
        <v>0.0</v>
      </c>
      <c r="P30" s="32">
        <f t="shared" ref="P30:P36" si="17">+O30*9/H30</f>
        <v>0</v>
      </c>
      <c r="Q30" s="33">
        <f t="shared" si="12"/>
        <v>3.000003</v>
      </c>
      <c r="R30" s="34">
        <f t="shared" si="13"/>
        <v>3.000003</v>
      </c>
      <c r="S30" s="34">
        <f t="shared" si="14"/>
        <v>0.333333</v>
      </c>
      <c r="T30" s="33">
        <f t="shared" si="15"/>
        <v>0</v>
      </c>
      <c r="U30" s="35">
        <v>1.0</v>
      </c>
      <c r="V30" s="33">
        <f t="shared" si="16"/>
        <v>6.000006</v>
      </c>
    </row>
    <row r="31" ht="16.5" customHeight="1">
      <c r="A31" s="4" t="s">
        <v>33</v>
      </c>
      <c r="B31" s="6">
        <v>4.0</v>
      </c>
      <c r="C31" s="6">
        <v>0.0</v>
      </c>
      <c r="D31" s="6">
        <v>1.0</v>
      </c>
      <c r="E31" s="6">
        <v>1.0</v>
      </c>
      <c r="F31" s="6">
        <v>54.0</v>
      </c>
      <c r="G31" s="6">
        <v>48.0</v>
      </c>
      <c r="H31" s="31">
        <v>9.0</v>
      </c>
      <c r="I31" s="6">
        <v>21.0</v>
      </c>
      <c r="J31" s="6">
        <v>1.0</v>
      </c>
      <c r="K31" s="6">
        <v>6.0</v>
      </c>
      <c r="L31" s="6">
        <v>0.0</v>
      </c>
      <c r="M31" s="6">
        <v>10.0</v>
      </c>
      <c r="N31" s="6">
        <v>19.0</v>
      </c>
      <c r="O31" s="6">
        <v>16.0</v>
      </c>
      <c r="P31" s="32">
        <f t="shared" si="17"/>
        <v>16</v>
      </c>
      <c r="Q31" s="33">
        <f t="shared" si="12"/>
        <v>0.6666666667</v>
      </c>
      <c r="R31" s="34">
        <f t="shared" si="13"/>
        <v>2.333333333</v>
      </c>
      <c r="S31" s="34">
        <f t="shared" si="14"/>
        <v>2.25</v>
      </c>
      <c r="T31" s="33">
        <f t="shared" si="15"/>
        <v>1.111111111</v>
      </c>
      <c r="U31" s="35">
        <f t="shared" ref="U31:U36" si="18">O31/N31</f>
        <v>0.8421052632</v>
      </c>
      <c r="V31" s="33">
        <f t="shared" si="16"/>
        <v>3</v>
      </c>
    </row>
    <row r="32" ht="16.5" customHeight="1">
      <c r="A32" s="4" t="s">
        <v>36</v>
      </c>
      <c r="B32" s="6">
        <v>5.0</v>
      </c>
      <c r="C32" s="6">
        <v>2.0</v>
      </c>
      <c r="D32" s="6">
        <v>2.0</v>
      </c>
      <c r="E32" s="6">
        <v>0.0</v>
      </c>
      <c r="F32" s="6">
        <v>55.0</v>
      </c>
      <c r="G32" s="6">
        <v>35.0</v>
      </c>
      <c r="H32" s="31">
        <v>6.0</v>
      </c>
      <c r="I32" s="6">
        <v>16.0</v>
      </c>
      <c r="J32" s="6">
        <v>0.0</v>
      </c>
      <c r="K32" s="6">
        <v>19.0</v>
      </c>
      <c r="L32" s="6">
        <v>1.0</v>
      </c>
      <c r="M32" s="6">
        <v>6.0</v>
      </c>
      <c r="N32" s="6">
        <v>29.0</v>
      </c>
      <c r="O32" s="6">
        <v>24.0</v>
      </c>
      <c r="P32" s="32">
        <f t="shared" si="17"/>
        <v>36</v>
      </c>
      <c r="Q32" s="33">
        <f t="shared" si="12"/>
        <v>3.333333333</v>
      </c>
      <c r="R32" s="34">
        <f t="shared" si="13"/>
        <v>2.666666667</v>
      </c>
      <c r="S32" s="34">
        <f t="shared" si="14"/>
        <v>1.2</v>
      </c>
      <c r="T32" s="33">
        <f t="shared" si="15"/>
        <v>1</v>
      </c>
      <c r="U32" s="35">
        <f t="shared" si="18"/>
        <v>0.8275862069</v>
      </c>
      <c r="V32" s="33">
        <f t="shared" si="16"/>
        <v>6</v>
      </c>
    </row>
    <row r="33" ht="16.5" customHeight="1">
      <c r="A33" s="4" t="s">
        <v>37</v>
      </c>
      <c r="B33" s="6">
        <v>5.0</v>
      </c>
      <c r="C33" s="6">
        <v>1.0</v>
      </c>
      <c r="D33" s="6">
        <v>2.0</v>
      </c>
      <c r="E33" s="6">
        <v>0.0</v>
      </c>
      <c r="F33" s="6">
        <f>67+14</f>
        <v>81</v>
      </c>
      <c r="G33" s="6">
        <v>58.0</v>
      </c>
      <c r="H33" s="31">
        <v>11.3333</v>
      </c>
      <c r="I33" s="6">
        <v>28.0</v>
      </c>
      <c r="J33" s="6">
        <v>0.0</v>
      </c>
      <c r="K33" s="6">
        <v>19.0</v>
      </c>
      <c r="L33" s="6">
        <v>2.0</v>
      </c>
      <c r="M33" s="6">
        <v>15.0</v>
      </c>
      <c r="N33" s="6">
        <v>35.0</v>
      </c>
      <c r="O33" s="6">
        <v>29.0</v>
      </c>
      <c r="P33" s="32">
        <f t="shared" si="17"/>
        <v>23.0294795</v>
      </c>
      <c r="Q33" s="33">
        <f t="shared" si="12"/>
        <v>1.852946626</v>
      </c>
      <c r="R33" s="34">
        <f t="shared" si="13"/>
        <v>2.470595502</v>
      </c>
      <c r="S33" s="34">
        <f t="shared" si="14"/>
        <v>2.26666</v>
      </c>
      <c r="T33" s="33">
        <f t="shared" si="15"/>
        <v>1.323533305</v>
      </c>
      <c r="U33" s="35">
        <f t="shared" si="18"/>
        <v>0.8285714286</v>
      </c>
      <c r="V33" s="33">
        <f t="shared" si="16"/>
        <v>4.323542128</v>
      </c>
    </row>
    <row r="34" ht="16.5" customHeight="1">
      <c r="A34" s="4" t="s">
        <v>42</v>
      </c>
      <c r="B34" s="6">
        <v>1.0</v>
      </c>
      <c r="C34" s="6">
        <v>0.0</v>
      </c>
      <c r="D34" s="6">
        <v>0.0</v>
      </c>
      <c r="E34" s="6">
        <v>1.0</v>
      </c>
      <c r="F34" s="6">
        <v>2.0</v>
      </c>
      <c r="G34" s="6">
        <v>1.0</v>
      </c>
      <c r="H34" s="31">
        <v>0.333333333333</v>
      </c>
      <c r="I34" s="6">
        <v>0.0</v>
      </c>
      <c r="J34" s="6">
        <v>0.0</v>
      </c>
      <c r="K34" s="6">
        <v>0.0</v>
      </c>
      <c r="L34" s="6">
        <v>1.0</v>
      </c>
      <c r="M34" s="6">
        <v>0.0</v>
      </c>
      <c r="N34" s="6">
        <v>1.0</v>
      </c>
      <c r="O34" s="6">
        <v>0.0</v>
      </c>
      <c r="P34" s="32">
        <f t="shared" si="17"/>
        <v>0</v>
      </c>
      <c r="Q34" s="33">
        <f t="shared" si="12"/>
        <v>3</v>
      </c>
      <c r="R34" s="34">
        <f t="shared" si="13"/>
        <v>0</v>
      </c>
      <c r="S34" s="34">
        <f t="shared" si="14"/>
        <v>0.3333333333</v>
      </c>
      <c r="T34" s="33">
        <f t="shared" si="15"/>
        <v>0</v>
      </c>
      <c r="U34" s="35">
        <f t="shared" si="18"/>
        <v>0</v>
      </c>
      <c r="V34" s="33">
        <f t="shared" si="16"/>
        <v>3</v>
      </c>
    </row>
    <row r="35" ht="16.5" customHeight="1">
      <c r="A35" s="4" t="s">
        <v>43</v>
      </c>
      <c r="B35" s="6">
        <v>3.0</v>
      </c>
      <c r="C35" s="6">
        <v>0.0</v>
      </c>
      <c r="D35" s="6">
        <v>0.0</v>
      </c>
      <c r="E35" s="6">
        <v>0.0</v>
      </c>
      <c r="F35" s="6">
        <v>25.0</v>
      </c>
      <c r="G35" s="6">
        <v>19.0</v>
      </c>
      <c r="H35" s="31">
        <v>3.66666666</v>
      </c>
      <c r="I35" s="6">
        <v>8.0</v>
      </c>
      <c r="J35" s="6">
        <v>0.0</v>
      </c>
      <c r="K35" s="6">
        <v>3.0</v>
      </c>
      <c r="L35" s="6">
        <v>3.0</v>
      </c>
      <c r="M35" s="6">
        <v>5.0</v>
      </c>
      <c r="N35" s="6">
        <v>8.0</v>
      </c>
      <c r="O35" s="6">
        <v>8.0</v>
      </c>
      <c r="P35" s="32">
        <f t="shared" si="17"/>
        <v>19.63636367</v>
      </c>
      <c r="Q35" s="33">
        <f t="shared" si="12"/>
        <v>1.636363639</v>
      </c>
      <c r="R35" s="34">
        <f t="shared" si="13"/>
        <v>2.181818186</v>
      </c>
      <c r="S35" s="34">
        <f t="shared" si="14"/>
        <v>1.22222222</v>
      </c>
      <c r="T35" s="33">
        <f t="shared" si="15"/>
        <v>1.363636366</v>
      </c>
      <c r="U35" s="35">
        <f t="shared" si="18"/>
        <v>1</v>
      </c>
      <c r="V35" s="33">
        <f t="shared" si="16"/>
        <v>3.818181825</v>
      </c>
    </row>
    <row r="36" ht="16.5" customHeight="1">
      <c r="A36" s="23" t="s">
        <v>45</v>
      </c>
      <c r="B36" s="23"/>
      <c r="C36" s="23">
        <f t="shared" ref="C36:O36" si="19">SUM(C28:C35)</f>
        <v>3</v>
      </c>
      <c r="D36" s="23">
        <f t="shared" si="19"/>
        <v>5</v>
      </c>
      <c r="E36" s="23">
        <f t="shared" si="19"/>
        <v>2</v>
      </c>
      <c r="F36" s="23">
        <f t="shared" si="19"/>
        <v>226</v>
      </c>
      <c r="G36" s="23">
        <f t="shared" si="19"/>
        <v>166</v>
      </c>
      <c r="H36" s="37">
        <f t="shared" si="19"/>
        <v>30.99963299</v>
      </c>
      <c r="I36" s="23">
        <f t="shared" si="19"/>
        <v>75</v>
      </c>
      <c r="J36" s="23">
        <f t="shared" si="19"/>
        <v>1</v>
      </c>
      <c r="K36" s="23">
        <f t="shared" si="19"/>
        <v>51</v>
      </c>
      <c r="L36" s="23">
        <f t="shared" si="19"/>
        <v>7</v>
      </c>
      <c r="M36" s="23">
        <f t="shared" si="19"/>
        <v>36</v>
      </c>
      <c r="N36" s="23">
        <f t="shared" si="19"/>
        <v>97</v>
      </c>
      <c r="O36" s="23">
        <f t="shared" si="19"/>
        <v>80</v>
      </c>
      <c r="P36" s="38">
        <f t="shared" si="17"/>
        <v>23.22608142</v>
      </c>
      <c r="Q36" s="39">
        <f t="shared" si="12"/>
        <v>1.870989892</v>
      </c>
      <c r="R36" s="40">
        <f t="shared" si="13"/>
        <v>2.419383482</v>
      </c>
      <c r="S36" s="40"/>
      <c r="T36" s="39">
        <f t="shared" si="15"/>
        <v>1.161304071</v>
      </c>
      <c r="U36" s="41">
        <f t="shared" si="18"/>
        <v>0.824742268</v>
      </c>
      <c r="V36" s="39">
        <f t="shared" si="16"/>
        <v>4.290373374</v>
      </c>
    </row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8.14"/>
    <col customWidth="1" min="19" max="19" width="10.71"/>
    <col customWidth="1" min="20" max="20" width="8.14"/>
    <col customWidth="1" min="21" max="26" width="9.0"/>
  </cols>
  <sheetData>
    <row r="1" ht="16.5" customHeight="1">
      <c r="A1" s="1" t="s">
        <v>188</v>
      </c>
    </row>
    <row r="2" ht="16.5" customHeight="1">
      <c r="A2" s="3" t="s">
        <v>1</v>
      </c>
    </row>
    <row r="3" ht="16.5" customHeight="1">
      <c r="A3" s="4" t="s">
        <v>180</v>
      </c>
      <c r="B3" s="4" t="s">
        <v>181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  <c r="W3" s="4" t="s">
        <v>89</v>
      </c>
    </row>
    <row r="4" ht="16.5" customHeight="1">
      <c r="A4" s="4" t="s">
        <v>24</v>
      </c>
      <c r="B4" s="6">
        <v>2.0</v>
      </c>
      <c r="C4" s="200">
        <f>+F4/E4</f>
        <v>0</v>
      </c>
      <c r="D4" s="6">
        <v>1.0</v>
      </c>
      <c r="E4" s="6">
        <v>1.0</v>
      </c>
      <c r="F4" s="6">
        <v>0.0</v>
      </c>
      <c r="G4" s="6">
        <f t="shared" ref="G4:G23" si="1">+F4-(H4+I4+J4)</f>
        <v>0</v>
      </c>
      <c r="H4" s="6">
        <v>0.0</v>
      </c>
      <c r="I4" s="6">
        <v>0.0</v>
      </c>
      <c r="J4" s="6">
        <v>0.0</v>
      </c>
      <c r="K4" s="6">
        <v>1.0</v>
      </c>
      <c r="L4" s="6">
        <v>0.0</v>
      </c>
      <c r="M4" s="6">
        <v>2.0</v>
      </c>
      <c r="N4" s="6">
        <v>0.0</v>
      </c>
      <c r="O4" s="6">
        <v>1.0</v>
      </c>
      <c r="P4" s="8">
        <f>+O4/D4</f>
        <v>1</v>
      </c>
      <c r="Q4" s="9">
        <f>+(G4*1+H4*2+I4*3+J4*4)/E4</f>
        <v>0</v>
      </c>
      <c r="R4" s="200">
        <f>+(F4+N4)/D4</f>
        <v>0</v>
      </c>
      <c r="S4" s="11">
        <f>+R4+Q4</f>
        <v>0</v>
      </c>
      <c r="T4" s="205">
        <f>O4/(D4-(F4+N4))</f>
        <v>1</v>
      </c>
      <c r="U4" s="13">
        <f t="shared" ref="U4:U23" si="2">RANK(R4,$R$4:$R$23)</f>
        <v>17</v>
      </c>
      <c r="V4" s="14">
        <f t="shared" ref="V4:V23" si="3">RANK(S4,$S$4:$S$23)</f>
        <v>17</v>
      </c>
      <c r="W4" s="36"/>
      <c r="Y4" s="2"/>
    </row>
    <row r="5" ht="16.5" customHeight="1">
      <c r="A5" s="4" t="s">
        <v>25</v>
      </c>
      <c r="B5" s="6">
        <v>0.0</v>
      </c>
      <c r="C5" s="200">
        <v>0.0</v>
      </c>
      <c r="D5" s="6">
        <v>0.0</v>
      </c>
      <c r="E5" s="6">
        <v>0.0</v>
      </c>
      <c r="F5" s="6">
        <v>0.0</v>
      </c>
      <c r="G5" s="6">
        <f t="shared" si="1"/>
        <v>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92"/>
      <c r="Q5" s="9"/>
      <c r="R5" s="200"/>
      <c r="S5" s="11"/>
      <c r="T5" s="205"/>
      <c r="U5" s="13">
        <f t="shared" si="2"/>
        <v>17</v>
      </c>
      <c r="V5" s="14">
        <f t="shared" si="3"/>
        <v>17</v>
      </c>
      <c r="W5" s="36"/>
      <c r="Y5" s="2"/>
    </row>
    <row r="6" ht="16.5" customHeight="1">
      <c r="A6" s="4" t="s">
        <v>26</v>
      </c>
      <c r="B6" s="6">
        <v>5.0</v>
      </c>
      <c r="C6" s="200">
        <f>+F6/E6</f>
        <v>0.4666666667</v>
      </c>
      <c r="D6" s="6">
        <v>16.0</v>
      </c>
      <c r="E6" s="6">
        <v>15.0</v>
      </c>
      <c r="F6" s="6">
        <v>7.0</v>
      </c>
      <c r="G6" s="6">
        <f t="shared" si="1"/>
        <v>4</v>
      </c>
      <c r="H6" s="6">
        <v>3.0</v>
      </c>
      <c r="I6" s="6">
        <v>0.0</v>
      </c>
      <c r="J6" s="6">
        <v>0.0</v>
      </c>
      <c r="K6" s="6">
        <v>4.0</v>
      </c>
      <c r="L6" s="6">
        <v>8.0</v>
      </c>
      <c r="M6" s="6">
        <v>4.0</v>
      </c>
      <c r="N6" s="6">
        <v>1.0</v>
      </c>
      <c r="O6" s="6">
        <v>0.0</v>
      </c>
      <c r="P6" s="92">
        <f t="shared" ref="P6:P8" si="4">+O6/D6</f>
        <v>0</v>
      </c>
      <c r="Q6" s="9">
        <f>+(G6*1+H6*2+I6*3+J6*4)/E6</f>
        <v>0.6666666667</v>
      </c>
      <c r="R6" s="200">
        <f t="shared" ref="R6:R8" si="5">+(F6+N6)/D6</f>
        <v>0.5</v>
      </c>
      <c r="S6" s="11">
        <f t="shared" ref="S6:S8" si="6">+R6+Q6</f>
        <v>1.166666667</v>
      </c>
      <c r="T6" s="205">
        <f>O6/(D6-(F6+N6))</f>
        <v>0</v>
      </c>
      <c r="U6" s="13">
        <f t="shared" si="2"/>
        <v>8</v>
      </c>
      <c r="V6" s="14">
        <f t="shared" si="3"/>
        <v>4</v>
      </c>
      <c r="W6" s="36">
        <v>1.0</v>
      </c>
      <c r="Y6" s="2"/>
    </row>
    <row r="7" ht="16.5" customHeight="1">
      <c r="A7" s="4" t="s">
        <v>27</v>
      </c>
      <c r="B7" s="6">
        <v>1.0</v>
      </c>
      <c r="C7" s="200">
        <v>0.0</v>
      </c>
      <c r="D7" s="6">
        <v>3.0</v>
      </c>
      <c r="E7" s="6">
        <v>0.0</v>
      </c>
      <c r="F7" s="6">
        <v>0.0</v>
      </c>
      <c r="G7" s="6">
        <f t="shared" si="1"/>
        <v>0</v>
      </c>
      <c r="H7" s="6">
        <v>0.0</v>
      </c>
      <c r="I7" s="6">
        <v>0.0</v>
      </c>
      <c r="J7" s="6">
        <v>0.0</v>
      </c>
      <c r="K7" s="6">
        <v>2.0</v>
      </c>
      <c r="L7" s="6">
        <v>2.0</v>
      </c>
      <c r="M7" s="6">
        <v>1.0</v>
      </c>
      <c r="N7" s="6">
        <v>3.0</v>
      </c>
      <c r="O7" s="6">
        <v>0.0</v>
      </c>
      <c r="P7" s="92">
        <f t="shared" si="4"/>
        <v>0</v>
      </c>
      <c r="Q7" s="9">
        <v>0.0</v>
      </c>
      <c r="R7" s="200">
        <f t="shared" si="5"/>
        <v>1</v>
      </c>
      <c r="S7" s="11">
        <f t="shared" si="6"/>
        <v>1</v>
      </c>
      <c r="T7" s="205">
        <v>0.0</v>
      </c>
      <c r="U7" s="13">
        <f t="shared" si="2"/>
        <v>1</v>
      </c>
      <c r="V7" s="14">
        <f t="shared" si="3"/>
        <v>10</v>
      </c>
      <c r="W7" s="36"/>
      <c r="Y7" s="2"/>
    </row>
    <row r="8" ht="16.5" customHeight="1">
      <c r="A8" s="4" t="s">
        <v>28</v>
      </c>
      <c r="B8" s="6">
        <v>1.0</v>
      </c>
      <c r="C8" s="200">
        <f>+F8/E8</f>
        <v>0.5</v>
      </c>
      <c r="D8" s="6">
        <v>3.0</v>
      </c>
      <c r="E8" s="6">
        <v>2.0</v>
      </c>
      <c r="F8" s="6">
        <v>1.0</v>
      </c>
      <c r="G8" s="6">
        <f t="shared" si="1"/>
        <v>1</v>
      </c>
      <c r="H8" s="6">
        <v>0.0</v>
      </c>
      <c r="I8" s="6">
        <v>0.0</v>
      </c>
      <c r="J8" s="6">
        <v>0.0</v>
      </c>
      <c r="K8" s="6">
        <v>0.0</v>
      </c>
      <c r="L8" s="6">
        <v>1.0</v>
      </c>
      <c r="M8" s="6">
        <v>1.0</v>
      </c>
      <c r="N8" s="6">
        <v>1.0</v>
      </c>
      <c r="O8" s="6">
        <v>1.0</v>
      </c>
      <c r="P8" s="8">
        <f t="shared" si="4"/>
        <v>0.3333333333</v>
      </c>
      <c r="Q8" s="9">
        <f>+(G8*1+H8*2+I8*3+J8*4)/E8</f>
        <v>0.5</v>
      </c>
      <c r="R8" s="200">
        <f t="shared" si="5"/>
        <v>0.6666666667</v>
      </c>
      <c r="S8" s="11">
        <f t="shared" si="6"/>
        <v>1.166666667</v>
      </c>
      <c r="T8" s="205">
        <f>O8/(D8-(F8+N8))</f>
        <v>1</v>
      </c>
      <c r="U8" s="13">
        <f t="shared" si="2"/>
        <v>2</v>
      </c>
      <c r="V8" s="14">
        <f t="shared" si="3"/>
        <v>4</v>
      </c>
      <c r="W8" s="36"/>
      <c r="Y8" s="2"/>
    </row>
    <row r="9" ht="16.5" customHeight="1">
      <c r="A9" s="4" t="s">
        <v>29</v>
      </c>
      <c r="B9" s="6">
        <v>0.0</v>
      </c>
      <c r="C9" s="200">
        <v>0.0</v>
      </c>
      <c r="D9" s="6">
        <v>0.0</v>
      </c>
      <c r="E9" s="6">
        <v>0.0</v>
      </c>
      <c r="F9" s="6">
        <v>0.0</v>
      </c>
      <c r="G9" s="6">
        <f t="shared" si="1"/>
        <v>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92"/>
      <c r="Q9" s="9"/>
      <c r="R9" s="200"/>
      <c r="S9" s="11"/>
      <c r="T9" s="205"/>
      <c r="U9" s="13">
        <f t="shared" si="2"/>
        <v>17</v>
      </c>
      <c r="V9" s="14">
        <f t="shared" si="3"/>
        <v>17</v>
      </c>
      <c r="W9" s="36"/>
      <c r="Y9" s="2"/>
    </row>
    <row r="10" ht="16.5" customHeight="1">
      <c r="A10" s="4" t="s">
        <v>30</v>
      </c>
      <c r="B10" s="6">
        <v>4.0</v>
      </c>
      <c r="C10" s="200">
        <f t="shared" ref="C10:C24" si="7">+F10/E10</f>
        <v>0.7</v>
      </c>
      <c r="D10" s="6">
        <v>12.0</v>
      </c>
      <c r="E10" s="6">
        <v>10.0</v>
      </c>
      <c r="F10" s="6">
        <v>7.0</v>
      </c>
      <c r="G10" s="6">
        <f t="shared" si="1"/>
        <v>4</v>
      </c>
      <c r="H10" s="6">
        <v>2.0</v>
      </c>
      <c r="I10" s="6">
        <v>1.0</v>
      </c>
      <c r="J10" s="6">
        <v>0.0</v>
      </c>
      <c r="K10" s="6">
        <v>5.0</v>
      </c>
      <c r="L10" s="6">
        <v>4.0</v>
      </c>
      <c r="M10" s="6">
        <v>4.0</v>
      </c>
      <c r="N10" s="6">
        <v>0.0</v>
      </c>
      <c r="O10" s="6">
        <v>0.0</v>
      </c>
      <c r="P10" s="92">
        <f t="shared" ref="P10:P24" si="8">+O10/D10</f>
        <v>0</v>
      </c>
      <c r="Q10" s="9">
        <f t="shared" ref="Q10:Q23" si="9">+(G10*1+H10*2+I10*3+J10*4)/E10</f>
        <v>1.1</v>
      </c>
      <c r="R10" s="200">
        <f t="shared" ref="R10:R23" si="10">+(F10+N10)/D10</f>
        <v>0.5833333333</v>
      </c>
      <c r="S10" s="11">
        <f t="shared" ref="S10:S23" si="11">+R10+Q10</f>
        <v>1.683333333</v>
      </c>
      <c r="T10" s="205">
        <f t="shared" ref="T10:T23" si="12">O10/(D10-(F10+N10))</f>
        <v>0</v>
      </c>
      <c r="U10" s="13">
        <f t="shared" si="2"/>
        <v>5</v>
      </c>
      <c r="V10" s="14">
        <f t="shared" si="3"/>
        <v>1</v>
      </c>
      <c r="W10" s="36">
        <v>2.0</v>
      </c>
      <c r="Y10" s="2"/>
    </row>
    <row r="11" ht="16.5" customHeight="1">
      <c r="A11" s="4" t="s">
        <v>31</v>
      </c>
      <c r="B11" s="6">
        <v>4.0</v>
      </c>
      <c r="C11" s="200">
        <f t="shared" si="7"/>
        <v>0.2857142857</v>
      </c>
      <c r="D11" s="6">
        <v>7.0</v>
      </c>
      <c r="E11" s="6">
        <v>7.0</v>
      </c>
      <c r="F11" s="6">
        <v>2.0</v>
      </c>
      <c r="G11" s="6">
        <f t="shared" si="1"/>
        <v>2</v>
      </c>
      <c r="H11" s="6">
        <v>0.0</v>
      </c>
      <c r="I11" s="6">
        <v>0.0</v>
      </c>
      <c r="J11" s="6">
        <v>0.0</v>
      </c>
      <c r="K11" s="6">
        <v>3.0</v>
      </c>
      <c r="L11" s="6">
        <v>0.0</v>
      </c>
      <c r="M11" s="6">
        <v>2.0</v>
      </c>
      <c r="N11" s="6">
        <v>0.0</v>
      </c>
      <c r="O11" s="6">
        <v>1.0</v>
      </c>
      <c r="P11" s="92">
        <f t="shared" si="8"/>
        <v>0.1428571429</v>
      </c>
      <c r="Q11" s="9">
        <f t="shared" si="9"/>
        <v>0.2857142857</v>
      </c>
      <c r="R11" s="200">
        <f t="shared" si="10"/>
        <v>0.2857142857</v>
      </c>
      <c r="S11" s="11">
        <f t="shared" si="11"/>
        <v>0.5714285714</v>
      </c>
      <c r="T11" s="205">
        <f t="shared" si="12"/>
        <v>0.2</v>
      </c>
      <c r="U11" s="13">
        <f t="shared" si="2"/>
        <v>15</v>
      </c>
      <c r="V11" s="14">
        <f t="shared" si="3"/>
        <v>13</v>
      </c>
      <c r="W11" s="36">
        <v>1.0</v>
      </c>
      <c r="Y11" s="2"/>
    </row>
    <row r="12" ht="16.5" customHeight="1">
      <c r="A12" s="4" t="s">
        <v>32</v>
      </c>
      <c r="B12" s="6">
        <v>5.0</v>
      </c>
      <c r="C12" s="200">
        <f t="shared" si="7"/>
        <v>0</v>
      </c>
      <c r="D12" s="6">
        <v>8.0</v>
      </c>
      <c r="E12" s="6">
        <v>4.0</v>
      </c>
      <c r="F12" s="6">
        <v>0.0</v>
      </c>
      <c r="G12" s="6">
        <f t="shared" si="1"/>
        <v>0</v>
      </c>
      <c r="H12" s="6">
        <v>0.0</v>
      </c>
      <c r="I12" s="6">
        <v>0.0</v>
      </c>
      <c r="J12" s="6">
        <v>0.0</v>
      </c>
      <c r="K12" s="6">
        <v>4.0</v>
      </c>
      <c r="L12" s="6">
        <v>0.0</v>
      </c>
      <c r="M12" s="6">
        <v>3.0</v>
      </c>
      <c r="N12" s="6">
        <v>3.0</v>
      </c>
      <c r="O12" s="6">
        <v>1.0</v>
      </c>
      <c r="P12" s="92">
        <f t="shared" si="8"/>
        <v>0.125</v>
      </c>
      <c r="Q12" s="9">
        <f t="shared" si="9"/>
        <v>0</v>
      </c>
      <c r="R12" s="200">
        <f t="shared" si="10"/>
        <v>0.375</v>
      </c>
      <c r="S12" s="11">
        <f t="shared" si="11"/>
        <v>0.375</v>
      </c>
      <c r="T12" s="205">
        <f t="shared" si="12"/>
        <v>0.2</v>
      </c>
      <c r="U12" s="13">
        <f t="shared" si="2"/>
        <v>13</v>
      </c>
      <c r="V12" s="14">
        <f t="shared" si="3"/>
        <v>16</v>
      </c>
      <c r="W12" s="36">
        <v>1.0</v>
      </c>
      <c r="Y12" s="2"/>
    </row>
    <row r="13" ht="16.5" customHeight="1">
      <c r="A13" s="4" t="s">
        <v>33</v>
      </c>
      <c r="B13" s="6">
        <v>7.0</v>
      </c>
      <c r="C13" s="200">
        <f t="shared" si="7"/>
        <v>0.5333333333</v>
      </c>
      <c r="D13" s="6">
        <v>19.0</v>
      </c>
      <c r="E13" s="6">
        <v>15.0</v>
      </c>
      <c r="F13" s="6">
        <v>8.0</v>
      </c>
      <c r="G13" s="6">
        <f t="shared" si="1"/>
        <v>6</v>
      </c>
      <c r="H13" s="6">
        <v>2.0</v>
      </c>
      <c r="I13" s="6">
        <v>0.0</v>
      </c>
      <c r="J13" s="6">
        <v>0.0</v>
      </c>
      <c r="K13" s="6">
        <v>7.0</v>
      </c>
      <c r="L13" s="6">
        <v>4.0</v>
      </c>
      <c r="M13" s="6">
        <v>6.0</v>
      </c>
      <c r="N13" s="6">
        <v>4.0</v>
      </c>
      <c r="O13" s="6">
        <v>0.0</v>
      </c>
      <c r="P13" s="92">
        <f t="shared" si="8"/>
        <v>0</v>
      </c>
      <c r="Q13" s="9">
        <f t="shared" si="9"/>
        <v>0.6666666667</v>
      </c>
      <c r="R13" s="200">
        <f t="shared" si="10"/>
        <v>0.6315789474</v>
      </c>
      <c r="S13" s="11">
        <f t="shared" si="11"/>
        <v>1.298245614</v>
      </c>
      <c r="T13" s="205">
        <f t="shared" si="12"/>
        <v>0</v>
      </c>
      <c r="U13" s="13">
        <f t="shared" si="2"/>
        <v>4</v>
      </c>
      <c r="V13" s="14">
        <f t="shared" si="3"/>
        <v>2</v>
      </c>
      <c r="W13" s="36">
        <v>1.0</v>
      </c>
      <c r="Y13" s="2"/>
    </row>
    <row r="14" ht="16.5" customHeight="1">
      <c r="A14" s="4" t="s">
        <v>35</v>
      </c>
      <c r="B14" s="6">
        <v>5.0</v>
      </c>
      <c r="C14" s="200">
        <f t="shared" si="7"/>
        <v>0.1428571429</v>
      </c>
      <c r="D14" s="6">
        <v>16.0</v>
      </c>
      <c r="E14" s="6">
        <v>14.0</v>
      </c>
      <c r="F14" s="6">
        <v>2.0</v>
      </c>
      <c r="G14" s="6">
        <f t="shared" si="1"/>
        <v>0</v>
      </c>
      <c r="H14" s="6">
        <v>2.0</v>
      </c>
      <c r="I14" s="6">
        <v>0.0</v>
      </c>
      <c r="J14" s="6">
        <v>0.0</v>
      </c>
      <c r="K14" s="6">
        <v>3.0</v>
      </c>
      <c r="L14" s="6">
        <v>5.0</v>
      </c>
      <c r="M14" s="6">
        <v>1.0</v>
      </c>
      <c r="N14" s="6">
        <v>2.0</v>
      </c>
      <c r="O14" s="6">
        <v>8.0</v>
      </c>
      <c r="P14" s="8">
        <f t="shared" si="8"/>
        <v>0.5</v>
      </c>
      <c r="Q14" s="9">
        <f t="shared" si="9"/>
        <v>0.2857142857</v>
      </c>
      <c r="R14" s="200">
        <f t="shared" si="10"/>
        <v>0.25</v>
      </c>
      <c r="S14" s="11">
        <f t="shared" si="11"/>
        <v>0.5357142857</v>
      </c>
      <c r="T14" s="205">
        <f t="shared" si="12"/>
        <v>0.6666666667</v>
      </c>
      <c r="U14" s="13">
        <f t="shared" si="2"/>
        <v>16</v>
      </c>
      <c r="V14" s="14">
        <f t="shared" si="3"/>
        <v>14</v>
      </c>
      <c r="W14" s="36">
        <v>4.0</v>
      </c>
      <c r="Y14" s="2"/>
    </row>
    <row r="15" ht="16.5" customHeight="1">
      <c r="A15" s="4" t="s">
        <v>36</v>
      </c>
      <c r="B15" s="6">
        <v>5.0</v>
      </c>
      <c r="C15" s="200">
        <f t="shared" si="7"/>
        <v>0.4615384615</v>
      </c>
      <c r="D15" s="6">
        <v>15.0</v>
      </c>
      <c r="E15" s="6">
        <v>13.0</v>
      </c>
      <c r="F15" s="6">
        <v>6.0</v>
      </c>
      <c r="G15" s="6">
        <f t="shared" si="1"/>
        <v>5</v>
      </c>
      <c r="H15" s="6">
        <v>1.0</v>
      </c>
      <c r="I15" s="6">
        <v>0.0</v>
      </c>
      <c r="J15" s="6">
        <v>0.0</v>
      </c>
      <c r="K15" s="6">
        <v>7.0</v>
      </c>
      <c r="L15" s="6">
        <v>8.0</v>
      </c>
      <c r="M15" s="6">
        <v>5.0</v>
      </c>
      <c r="N15" s="6">
        <v>2.0</v>
      </c>
      <c r="O15" s="6">
        <v>1.0</v>
      </c>
      <c r="P15" s="92">
        <f t="shared" si="8"/>
        <v>0.06666666667</v>
      </c>
      <c r="Q15" s="9">
        <f t="shared" si="9"/>
        <v>0.5384615385</v>
      </c>
      <c r="R15" s="200">
        <f t="shared" si="10"/>
        <v>0.5333333333</v>
      </c>
      <c r="S15" s="11">
        <f t="shared" si="11"/>
        <v>1.071794872</v>
      </c>
      <c r="T15" s="205">
        <f t="shared" si="12"/>
        <v>0.1428571429</v>
      </c>
      <c r="U15" s="13">
        <f t="shared" si="2"/>
        <v>6</v>
      </c>
      <c r="V15" s="14">
        <f t="shared" si="3"/>
        <v>8</v>
      </c>
      <c r="W15" s="36"/>
      <c r="Y15" s="2"/>
    </row>
    <row r="16" ht="16.5" customHeight="1">
      <c r="A16" s="4" t="s">
        <v>37</v>
      </c>
      <c r="B16" s="6">
        <v>6.0</v>
      </c>
      <c r="C16" s="200">
        <f t="shared" si="7"/>
        <v>0.375</v>
      </c>
      <c r="D16" s="6">
        <v>20.0</v>
      </c>
      <c r="E16" s="6">
        <v>16.0</v>
      </c>
      <c r="F16" s="6">
        <v>6.0</v>
      </c>
      <c r="G16" s="6">
        <f t="shared" si="1"/>
        <v>4</v>
      </c>
      <c r="H16" s="6">
        <v>1.0</v>
      </c>
      <c r="I16" s="6">
        <v>1.0</v>
      </c>
      <c r="J16" s="6">
        <v>0.0</v>
      </c>
      <c r="K16" s="6">
        <v>7.0</v>
      </c>
      <c r="L16" s="6">
        <v>4.0</v>
      </c>
      <c r="M16" s="6">
        <v>6.0</v>
      </c>
      <c r="N16" s="6">
        <v>4.0</v>
      </c>
      <c r="O16" s="6">
        <v>3.0</v>
      </c>
      <c r="P16" s="92">
        <f t="shared" si="8"/>
        <v>0.15</v>
      </c>
      <c r="Q16" s="9">
        <f t="shared" si="9"/>
        <v>0.5625</v>
      </c>
      <c r="R16" s="200">
        <f t="shared" si="10"/>
        <v>0.5</v>
      </c>
      <c r="S16" s="11">
        <f t="shared" si="11"/>
        <v>1.0625</v>
      </c>
      <c r="T16" s="205">
        <f t="shared" si="12"/>
        <v>0.3</v>
      </c>
      <c r="U16" s="13">
        <f t="shared" si="2"/>
        <v>8</v>
      </c>
      <c r="V16" s="14">
        <f t="shared" si="3"/>
        <v>9</v>
      </c>
      <c r="W16" s="36">
        <v>1.0</v>
      </c>
      <c r="Y16" s="2"/>
    </row>
    <row r="17" ht="16.5" customHeight="1">
      <c r="A17" s="4" t="s">
        <v>38</v>
      </c>
      <c r="B17" s="6">
        <v>5.0</v>
      </c>
      <c r="C17" s="200">
        <f t="shared" si="7"/>
        <v>0.25</v>
      </c>
      <c r="D17" s="6">
        <v>9.0</v>
      </c>
      <c r="E17" s="6">
        <v>8.0</v>
      </c>
      <c r="F17" s="6">
        <v>2.0</v>
      </c>
      <c r="G17" s="6">
        <f t="shared" si="1"/>
        <v>2</v>
      </c>
      <c r="H17" s="6">
        <v>0.0</v>
      </c>
      <c r="I17" s="6">
        <v>0.0</v>
      </c>
      <c r="J17" s="6">
        <v>0.0</v>
      </c>
      <c r="K17" s="6">
        <v>4.0</v>
      </c>
      <c r="L17" s="6">
        <v>0.0</v>
      </c>
      <c r="M17" s="6">
        <v>1.0</v>
      </c>
      <c r="N17" s="6">
        <v>1.0</v>
      </c>
      <c r="O17" s="6">
        <v>1.0</v>
      </c>
      <c r="P17" s="92">
        <f t="shared" si="8"/>
        <v>0.1111111111</v>
      </c>
      <c r="Q17" s="9">
        <f t="shared" si="9"/>
        <v>0.25</v>
      </c>
      <c r="R17" s="200">
        <f t="shared" si="10"/>
        <v>0.3333333333</v>
      </c>
      <c r="S17" s="11">
        <f t="shared" si="11"/>
        <v>0.5833333333</v>
      </c>
      <c r="T17" s="205">
        <f t="shared" si="12"/>
        <v>0.1666666667</v>
      </c>
      <c r="U17" s="13">
        <f t="shared" si="2"/>
        <v>14</v>
      </c>
      <c r="V17" s="14">
        <f t="shared" si="3"/>
        <v>12</v>
      </c>
      <c r="W17" s="36"/>
      <c r="Y17" s="2"/>
    </row>
    <row r="18" ht="16.5" customHeight="1">
      <c r="A18" s="4" t="s">
        <v>39</v>
      </c>
      <c r="B18" s="6">
        <v>2.0</v>
      </c>
      <c r="C18" s="200">
        <f t="shared" si="7"/>
        <v>0.5</v>
      </c>
      <c r="D18" s="6">
        <v>6.0</v>
      </c>
      <c r="E18" s="6">
        <v>4.0</v>
      </c>
      <c r="F18" s="6">
        <v>2.0</v>
      </c>
      <c r="G18" s="6">
        <f t="shared" si="1"/>
        <v>2</v>
      </c>
      <c r="H18" s="6">
        <v>0.0</v>
      </c>
      <c r="I18" s="6">
        <v>0.0</v>
      </c>
      <c r="J18" s="6">
        <v>0.0</v>
      </c>
      <c r="K18" s="6">
        <v>1.0</v>
      </c>
      <c r="L18" s="6">
        <v>1.0</v>
      </c>
      <c r="M18" s="6">
        <v>0.0</v>
      </c>
      <c r="N18" s="6">
        <v>2.0</v>
      </c>
      <c r="O18" s="6">
        <v>0.0</v>
      </c>
      <c r="P18" s="92">
        <f t="shared" si="8"/>
        <v>0</v>
      </c>
      <c r="Q18" s="9">
        <f t="shared" si="9"/>
        <v>0.5</v>
      </c>
      <c r="R18" s="200">
        <f t="shared" si="10"/>
        <v>0.6666666667</v>
      </c>
      <c r="S18" s="11">
        <f t="shared" si="11"/>
        <v>1.166666667</v>
      </c>
      <c r="T18" s="205">
        <f t="shared" si="12"/>
        <v>0</v>
      </c>
      <c r="U18" s="13">
        <f t="shared" si="2"/>
        <v>2</v>
      </c>
      <c r="V18" s="14">
        <f t="shared" si="3"/>
        <v>4</v>
      </c>
      <c r="W18" s="36"/>
      <c r="Y18" s="2"/>
    </row>
    <row r="19" ht="16.5" customHeight="1">
      <c r="A19" s="4" t="s">
        <v>40</v>
      </c>
      <c r="B19" s="6">
        <v>1.0</v>
      </c>
      <c r="C19" s="200">
        <f t="shared" si="7"/>
        <v>0</v>
      </c>
      <c r="D19" s="6">
        <v>1.0</v>
      </c>
      <c r="E19" s="6">
        <v>1.0</v>
      </c>
      <c r="F19" s="6">
        <v>0.0</v>
      </c>
      <c r="G19" s="6">
        <f t="shared" si="1"/>
        <v>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1.0</v>
      </c>
      <c r="P19" s="8">
        <f t="shared" si="8"/>
        <v>1</v>
      </c>
      <c r="Q19" s="9">
        <f t="shared" si="9"/>
        <v>0</v>
      </c>
      <c r="R19" s="200">
        <f t="shared" si="10"/>
        <v>0</v>
      </c>
      <c r="S19" s="11">
        <f t="shared" si="11"/>
        <v>0</v>
      </c>
      <c r="T19" s="205">
        <f t="shared" si="12"/>
        <v>1</v>
      </c>
      <c r="U19" s="13">
        <f t="shared" si="2"/>
        <v>17</v>
      </c>
      <c r="V19" s="14">
        <f t="shared" si="3"/>
        <v>17</v>
      </c>
      <c r="W19" s="36">
        <v>3.0</v>
      </c>
      <c r="Y19" s="2"/>
    </row>
    <row r="20" ht="16.5" customHeight="1">
      <c r="A20" s="4" t="s">
        <v>41</v>
      </c>
      <c r="B20" s="6">
        <v>6.0</v>
      </c>
      <c r="C20" s="200">
        <f t="shared" si="7"/>
        <v>0.4666666667</v>
      </c>
      <c r="D20" s="6">
        <v>15.0</v>
      </c>
      <c r="E20" s="6">
        <v>15.0</v>
      </c>
      <c r="F20" s="6">
        <v>7.0</v>
      </c>
      <c r="G20" s="6">
        <f t="shared" si="1"/>
        <v>3</v>
      </c>
      <c r="H20" s="6">
        <v>4.0</v>
      </c>
      <c r="I20" s="6">
        <v>0.0</v>
      </c>
      <c r="J20" s="6">
        <v>0.0</v>
      </c>
      <c r="K20" s="6">
        <v>6.0</v>
      </c>
      <c r="L20" s="6">
        <v>8.0</v>
      </c>
      <c r="M20" s="6">
        <v>0.0</v>
      </c>
      <c r="N20" s="6">
        <v>0.0</v>
      </c>
      <c r="O20" s="6">
        <v>1.0</v>
      </c>
      <c r="P20" s="92">
        <f t="shared" si="8"/>
        <v>0.06666666667</v>
      </c>
      <c r="Q20" s="9">
        <f t="shared" si="9"/>
        <v>0.7333333333</v>
      </c>
      <c r="R20" s="200">
        <f t="shared" si="10"/>
        <v>0.4666666667</v>
      </c>
      <c r="S20" s="11">
        <f t="shared" si="11"/>
        <v>1.2</v>
      </c>
      <c r="T20" s="205">
        <f t="shared" si="12"/>
        <v>0.125</v>
      </c>
      <c r="U20" s="13">
        <f t="shared" si="2"/>
        <v>11</v>
      </c>
      <c r="V20" s="14">
        <f t="shared" si="3"/>
        <v>3</v>
      </c>
      <c r="W20" s="36">
        <v>2.0</v>
      </c>
      <c r="Y20" s="2"/>
    </row>
    <row r="21" ht="16.5" customHeight="1">
      <c r="A21" s="4" t="s">
        <v>42</v>
      </c>
      <c r="B21" s="6">
        <v>3.0</v>
      </c>
      <c r="C21" s="200">
        <f t="shared" si="7"/>
        <v>0.25</v>
      </c>
      <c r="D21" s="6">
        <v>6.0</v>
      </c>
      <c r="E21" s="6">
        <v>4.0</v>
      </c>
      <c r="F21" s="6">
        <v>1.0</v>
      </c>
      <c r="G21" s="6">
        <f t="shared" si="1"/>
        <v>1</v>
      </c>
      <c r="H21" s="6">
        <v>0.0</v>
      </c>
      <c r="I21" s="6">
        <v>0.0</v>
      </c>
      <c r="J21" s="6">
        <v>0.0</v>
      </c>
      <c r="K21" s="6">
        <v>1.0</v>
      </c>
      <c r="L21" s="6">
        <v>1.0</v>
      </c>
      <c r="M21" s="6">
        <v>1.0</v>
      </c>
      <c r="N21" s="6">
        <v>2.0</v>
      </c>
      <c r="O21" s="6">
        <v>2.0</v>
      </c>
      <c r="P21" s="8">
        <f t="shared" si="8"/>
        <v>0.3333333333</v>
      </c>
      <c r="Q21" s="9">
        <f t="shared" si="9"/>
        <v>0.25</v>
      </c>
      <c r="R21" s="200">
        <f t="shared" si="10"/>
        <v>0.5</v>
      </c>
      <c r="S21" s="11">
        <f t="shared" si="11"/>
        <v>0.75</v>
      </c>
      <c r="T21" s="205">
        <f t="shared" si="12"/>
        <v>0.6666666667</v>
      </c>
      <c r="U21" s="13">
        <f t="shared" si="2"/>
        <v>8</v>
      </c>
      <c r="V21" s="14">
        <f t="shared" si="3"/>
        <v>11</v>
      </c>
      <c r="W21" s="36"/>
      <c r="Y21" s="2"/>
    </row>
    <row r="22" ht="16.5" customHeight="1">
      <c r="A22" s="4" t="s">
        <v>43</v>
      </c>
      <c r="B22" s="6">
        <v>6.0</v>
      </c>
      <c r="C22" s="200">
        <f t="shared" si="7"/>
        <v>0.3636363636</v>
      </c>
      <c r="D22" s="6">
        <v>15.0</v>
      </c>
      <c r="E22" s="6">
        <v>11.0</v>
      </c>
      <c r="F22" s="6">
        <v>4.0</v>
      </c>
      <c r="G22" s="6">
        <f t="shared" si="1"/>
        <v>3</v>
      </c>
      <c r="H22" s="6">
        <v>0.0</v>
      </c>
      <c r="I22" s="6">
        <v>1.0</v>
      </c>
      <c r="J22" s="6">
        <v>0.0</v>
      </c>
      <c r="K22" s="6">
        <v>4.0</v>
      </c>
      <c r="L22" s="6">
        <v>4.0</v>
      </c>
      <c r="M22" s="6">
        <v>3.0</v>
      </c>
      <c r="N22" s="6">
        <v>4.0</v>
      </c>
      <c r="O22" s="6">
        <v>3.0</v>
      </c>
      <c r="P22" s="92">
        <f t="shared" si="8"/>
        <v>0.2</v>
      </c>
      <c r="Q22" s="9">
        <f t="shared" si="9"/>
        <v>0.5454545455</v>
      </c>
      <c r="R22" s="200">
        <f t="shared" si="10"/>
        <v>0.5333333333</v>
      </c>
      <c r="S22" s="11">
        <f t="shared" si="11"/>
        <v>1.078787879</v>
      </c>
      <c r="T22" s="205">
        <f t="shared" si="12"/>
        <v>0.4285714286</v>
      </c>
      <c r="U22" s="13">
        <f t="shared" si="2"/>
        <v>6</v>
      </c>
      <c r="V22" s="14">
        <f t="shared" si="3"/>
        <v>7</v>
      </c>
      <c r="W22" s="36">
        <v>2.0</v>
      </c>
      <c r="Y22" s="2"/>
    </row>
    <row r="23" ht="16.5" customHeight="1">
      <c r="A23" s="4" t="s">
        <v>44</v>
      </c>
      <c r="B23" s="6">
        <v>4.0</v>
      </c>
      <c r="C23" s="200">
        <f t="shared" si="7"/>
        <v>0</v>
      </c>
      <c r="D23" s="6">
        <v>7.0</v>
      </c>
      <c r="E23" s="6">
        <v>2.0</v>
      </c>
      <c r="F23" s="6">
        <v>0.0</v>
      </c>
      <c r="G23" s="6">
        <f t="shared" si="1"/>
        <v>0</v>
      </c>
      <c r="H23" s="6">
        <v>0.0</v>
      </c>
      <c r="I23" s="6">
        <v>0.0</v>
      </c>
      <c r="J23" s="6">
        <v>0.0</v>
      </c>
      <c r="K23" s="6">
        <v>3.0</v>
      </c>
      <c r="L23" s="6">
        <v>0.0</v>
      </c>
      <c r="M23" s="6">
        <v>1.0</v>
      </c>
      <c r="N23" s="6">
        <v>3.0</v>
      </c>
      <c r="O23" s="6">
        <v>2.0</v>
      </c>
      <c r="P23" s="92">
        <f t="shared" si="8"/>
        <v>0.2857142857</v>
      </c>
      <c r="Q23" s="9">
        <f t="shared" si="9"/>
        <v>0</v>
      </c>
      <c r="R23" s="200">
        <f t="shared" si="10"/>
        <v>0.4285714286</v>
      </c>
      <c r="S23" s="11">
        <f t="shared" si="11"/>
        <v>0.4285714286</v>
      </c>
      <c r="T23" s="205">
        <f t="shared" si="12"/>
        <v>0.5</v>
      </c>
      <c r="U23" s="13">
        <f t="shared" si="2"/>
        <v>12</v>
      </c>
      <c r="V23" s="14">
        <f t="shared" si="3"/>
        <v>15</v>
      </c>
      <c r="W23" s="36"/>
      <c r="Y23" s="2"/>
    </row>
    <row r="24" ht="16.5" customHeight="1">
      <c r="A24" s="23" t="s">
        <v>45</v>
      </c>
      <c r="B24" s="23"/>
      <c r="C24" s="196">
        <f t="shared" si="7"/>
        <v>0.3873239437</v>
      </c>
      <c r="D24" s="23">
        <f t="shared" ref="D24:O24" si="13">SUM(D4:D23)</f>
        <v>179</v>
      </c>
      <c r="E24" s="23">
        <f t="shared" si="13"/>
        <v>142</v>
      </c>
      <c r="F24" s="23">
        <f t="shared" si="13"/>
        <v>55</v>
      </c>
      <c r="G24" s="23">
        <f t="shared" si="13"/>
        <v>37</v>
      </c>
      <c r="H24" s="23">
        <f t="shared" si="13"/>
        <v>15</v>
      </c>
      <c r="I24" s="23">
        <f t="shared" si="13"/>
        <v>3</v>
      </c>
      <c r="J24" s="23">
        <f t="shared" si="13"/>
        <v>0</v>
      </c>
      <c r="K24" s="23">
        <f t="shared" si="13"/>
        <v>62</v>
      </c>
      <c r="L24" s="23">
        <f t="shared" si="13"/>
        <v>50</v>
      </c>
      <c r="M24" s="23">
        <f t="shared" si="13"/>
        <v>41</v>
      </c>
      <c r="N24" s="23">
        <f t="shared" si="13"/>
        <v>32</v>
      </c>
      <c r="O24" s="23">
        <f t="shared" si="13"/>
        <v>26</v>
      </c>
      <c r="P24" s="26">
        <f t="shared" si="8"/>
        <v>0.1452513966</v>
      </c>
      <c r="Q24" s="196"/>
      <c r="R24" s="196"/>
      <c r="S24" s="89"/>
      <c r="T24" s="27"/>
      <c r="U24" s="27"/>
      <c r="V24" s="27"/>
      <c r="W24" s="206">
        <f>SUM(W4:W23)</f>
        <v>18</v>
      </c>
    </row>
    <row r="25" ht="16.5" customHeight="1">
      <c r="A25" s="201"/>
      <c r="B25" s="201"/>
      <c r="C25" s="202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2"/>
      <c r="R25" s="202"/>
    </row>
    <row r="26" ht="16.5" customHeight="1">
      <c r="A26" s="3" t="s">
        <v>46</v>
      </c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86</v>
      </c>
      <c r="T27" s="4" t="s">
        <v>63</v>
      </c>
      <c r="U27" s="4" t="s">
        <v>64</v>
      </c>
      <c r="V27" s="4" t="s">
        <v>65</v>
      </c>
    </row>
    <row r="28" ht="16.5" customHeight="1">
      <c r="A28" s="4" t="s">
        <v>24</v>
      </c>
      <c r="B28" s="6"/>
      <c r="C28" s="6"/>
      <c r="D28" s="6"/>
      <c r="E28" s="6"/>
      <c r="F28" s="6"/>
      <c r="G28" s="6"/>
      <c r="H28" s="31"/>
      <c r="I28" s="6"/>
      <c r="J28" s="6"/>
      <c r="K28" s="6"/>
      <c r="L28" s="6"/>
      <c r="M28" s="6"/>
      <c r="N28" s="6"/>
      <c r="O28" s="6"/>
      <c r="P28" s="32"/>
      <c r="Q28" s="33"/>
      <c r="R28" s="34"/>
      <c r="S28" s="34"/>
      <c r="T28" s="33"/>
      <c r="U28" s="35"/>
      <c r="V28" s="33"/>
    </row>
    <row r="29" ht="16.5" customHeight="1">
      <c r="A29" s="4" t="s">
        <v>27</v>
      </c>
      <c r="B29" s="6"/>
      <c r="C29" s="6"/>
      <c r="D29" s="6"/>
      <c r="E29" s="6"/>
      <c r="F29" s="6"/>
      <c r="G29" s="6"/>
      <c r="H29" s="31"/>
      <c r="I29" s="6"/>
      <c r="J29" s="6"/>
      <c r="K29" s="6"/>
      <c r="L29" s="6"/>
      <c r="M29" s="6"/>
      <c r="N29" s="6"/>
      <c r="O29" s="6"/>
      <c r="P29" s="32"/>
      <c r="Q29" s="33"/>
      <c r="R29" s="34"/>
      <c r="S29" s="34"/>
      <c r="T29" s="33"/>
      <c r="U29" s="35"/>
      <c r="V29" s="33"/>
    </row>
    <row r="30" ht="16.5" customHeight="1">
      <c r="A30" s="4" t="s">
        <v>29</v>
      </c>
      <c r="B30" s="6"/>
      <c r="C30" s="6"/>
      <c r="D30" s="6"/>
      <c r="E30" s="6"/>
      <c r="F30" s="6"/>
      <c r="G30" s="6"/>
      <c r="H30" s="31"/>
      <c r="I30" s="6"/>
      <c r="J30" s="6"/>
      <c r="K30" s="6"/>
      <c r="L30" s="6"/>
      <c r="M30" s="6"/>
      <c r="N30" s="6"/>
      <c r="O30" s="6"/>
      <c r="P30" s="32"/>
      <c r="Q30" s="33"/>
      <c r="R30" s="34"/>
      <c r="S30" s="34"/>
      <c r="T30" s="33"/>
      <c r="U30" s="35"/>
      <c r="V30" s="33"/>
    </row>
    <row r="31" ht="16.5" customHeight="1">
      <c r="A31" s="4" t="s">
        <v>33</v>
      </c>
      <c r="B31" s="6">
        <v>5.0</v>
      </c>
      <c r="C31" s="6">
        <v>3.0</v>
      </c>
      <c r="D31" s="6">
        <v>1.0</v>
      </c>
      <c r="E31" s="6">
        <v>0.0</v>
      </c>
      <c r="F31" s="6">
        <v>99.0</v>
      </c>
      <c r="G31" s="6">
        <v>76.0</v>
      </c>
      <c r="H31" s="31">
        <v>18.0</v>
      </c>
      <c r="I31" s="6">
        <v>14.0</v>
      </c>
      <c r="J31" s="6">
        <v>0.0</v>
      </c>
      <c r="K31" s="6">
        <v>18.0</v>
      </c>
      <c r="L31" s="6">
        <v>5.0</v>
      </c>
      <c r="M31" s="6">
        <v>27.0</v>
      </c>
      <c r="N31" s="6">
        <v>24.0</v>
      </c>
      <c r="O31" s="6">
        <v>18.0</v>
      </c>
      <c r="P31" s="32">
        <f>+O31*9/H31</f>
        <v>9</v>
      </c>
      <c r="Q31" s="33">
        <f>(K31+L31)/H31</f>
        <v>1.277777778</v>
      </c>
      <c r="R31" s="34">
        <f>I31/H31</f>
        <v>0.7777777778</v>
      </c>
      <c r="S31" s="34">
        <f>H31/B31</f>
        <v>3.6</v>
      </c>
      <c r="T31" s="33">
        <f>M31/H31</f>
        <v>1.5</v>
      </c>
      <c r="U31" s="35">
        <f>O31/N31</f>
        <v>0.75</v>
      </c>
      <c r="V31" s="33">
        <f>(I31+K31+L31)/H31</f>
        <v>2.055555556</v>
      </c>
    </row>
    <row r="32" ht="16.5" customHeight="1">
      <c r="A32" s="4" t="s">
        <v>36</v>
      </c>
      <c r="B32" s="6"/>
      <c r="C32" s="6"/>
      <c r="D32" s="6"/>
      <c r="E32" s="6"/>
      <c r="F32" s="6"/>
      <c r="G32" s="6"/>
      <c r="H32" s="31"/>
      <c r="I32" s="6"/>
      <c r="J32" s="6"/>
      <c r="K32" s="6"/>
      <c r="L32" s="6"/>
      <c r="M32" s="6"/>
      <c r="N32" s="6"/>
      <c r="O32" s="6"/>
      <c r="P32" s="32"/>
      <c r="Q32" s="33"/>
      <c r="R32" s="34"/>
      <c r="S32" s="34"/>
      <c r="T32" s="33"/>
      <c r="U32" s="35"/>
      <c r="V32" s="33"/>
    </row>
    <row r="33" ht="16.5" customHeight="1">
      <c r="A33" s="4" t="s">
        <v>37</v>
      </c>
      <c r="B33" s="6">
        <v>2.0</v>
      </c>
      <c r="C33" s="6">
        <v>0.0</v>
      </c>
      <c r="D33" s="6">
        <v>0.0</v>
      </c>
      <c r="E33" s="6">
        <v>0.0</v>
      </c>
      <c r="F33" s="6">
        <v>29.0</v>
      </c>
      <c r="G33" s="6">
        <v>20.0</v>
      </c>
      <c r="H33" s="31">
        <v>2.666666</v>
      </c>
      <c r="I33" s="6">
        <v>13.0</v>
      </c>
      <c r="J33" s="6">
        <v>0.0</v>
      </c>
      <c r="K33" s="6">
        <v>4.0</v>
      </c>
      <c r="L33" s="6">
        <v>4.0</v>
      </c>
      <c r="M33" s="6">
        <v>2.0</v>
      </c>
      <c r="N33" s="6">
        <v>16.0</v>
      </c>
      <c r="O33" s="6">
        <v>15.0</v>
      </c>
      <c r="P33" s="32">
        <f>+O33*9/H33</f>
        <v>50.62501266</v>
      </c>
      <c r="Q33" s="33">
        <f>(K33+L33)/H33</f>
        <v>3.00000075</v>
      </c>
      <c r="R33" s="34">
        <f>I33/H33</f>
        <v>4.875001219</v>
      </c>
      <c r="S33" s="34">
        <f>H33/B33</f>
        <v>1.333333</v>
      </c>
      <c r="T33" s="33">
        <f>M33/H33</f>
        <v>0.7500001875</v>
      </c>
      <c r="U33" s="35">
        <f>O33/N33</f>
        <v>0.9375</v>
      </c>
      <c r="V33" s="33">
        <f>(I33+K33+L33)/H33</f>
        <v>7.875001969</v>
      </c>
    </row>
    <row r="34" ht="16.5" customHeight="1">
      <c r="A34" s="4" t="s">
        <v>42</v>
      </c>
      <c r="B34" s="6"/>
      <c r="C34" s="6"/>
      <c r="D34" s="6"/>
      <c r="E34" s="6"/>
      <c r="F34" s="6"/>
      <c r="G34" s="6"/>
      <c r="H34" s="31"/>
      <c r="I34" s="6"/>
      <c r="J34" s="6"/>
      <c r="K34" s="6"/>
      <c r="L34" s="6"/>
      <c r="M34" s="6"/>
      <c r="N34" s="6"/>
      <c r="O34" s="6"/>
      <c r="P34" s="32"/>
      <c r="Q34" s="33"/>
      <c r="R34" s="34"/>
      <c r="S34" s="34"/>
      <c r="T34" s="33"/>
      <c r="U34" s="35"/>
      <c r="V34" s="33"/>
    </row>
    <row r="35" ht="16.5" customHeight="1">
      <c r="A35" s="4" t="s">
        <v>43</v>
      </c>
      <c r="B35" s="6">
        <v>5.0</v>
      </c>
      <c r="C35" s="6">
        <v>1.0</v>
      </c>
      <c r="D35" s="6">
        <v>2.0</v>
      </c>
      <c r="E35" s="6">
        <v>0.0</v>
      </c>
      <c r="F35" s="6">
        <v>59.0</v>
      </c>
      <c r="G35" s="6">
        <v>36.0</v>
      </c>
      <c r="H35" s="31">
        <v>8.333333</v>
      </c>
      <c r="I35" s="6">
        <v>11.0</v>
      </c>
      <c r="J35" s="6">
        <v>0.0</v>
      </c>
      <c r="K35" s="6">
        <v>14.0</v>
      </c>
      <c r="L35" s="6">
        <v>5.0</v>
      </c>
      <c r="M35" s="6">
        <v>14.0</v>
      </c>
      <c r="N35" s="6">
        <v>23.0</v>
      </c>
      <c r="O35" s="6">
        <v>20.0</v>
      </c>
      <c r="P35" s="32">
        <f t="shared" ref="P35:P36" si="15">+O35*9/H35</f>
        <v>21.60000086</v>
      </c>
      <c r="Q35" s="33">
        <f t="shared" ref="Q35:Q36" si="16">(K35+L35)/H35</f>
        <v>2.280000091</v>
      </c>
      <c r="R35" s="34">
        <f t="shared" ref="R35:R36" si="17">I35/H35</f>
        <v>1.320000053</v>
      </c>
      <c r="S35" s="34">
        <f t="shared" ref="S35:S36" si="18">H35/B35</f>
        <v>1.6666666</v>
      </c>
      <c r="T35" s="33">
        <f t="shared" ref="T35:T36" si="19">M35/H35</f>
        <v>1.680000067</v>
      </c>
      <c r="U35" s="35">
        <f t="shared" ref="U35:U36" si="20">O35/N35</f>
        <v>0.8695652174</v>
      </c>
      <c r="V35" s="33">
        <f t="shared" ref="V35:V36" si="21">(I35+K35+L35)/H35</f>
        <v>3.600000144</v>
      </c>
    </row>
    <row r="36" ht="16.5" customHeight="1">
      <c r="A36" s="23" t="s">
        <v>45</v>
      </c>
      <c r="B36" s="23"/>
      <c r="C36" s="23">
        <f t="shared" ref="C36:O36" si="14">SUM(C28:C35)</f>
        <v>4</v>
      </c>
      <c r="D36" s="23">
        <f t="shared" si="14"/>
        <v>3</v>
      </c>
      <c r="E36" s="23">
        <f t="shared" si="14"/>
        <v>0</v>
      </c>
      <c r="F36" s="23">
        <f t="shared" si="14"/>
        <v>187</v>
      </c>
      <c r="G36" s="23">
        <f t="shared" si="14"/>
        <v>132</v>
      </c>
      <c r="H36" s="37">
        <f t="shared" si="14"/>
        <v>28.999999</v>
      </c>
      <c r="I36" s="23">
        <f t="shared" si="14"/>
        <v>38</v>
      </c>
      <c r="J36" s="23">
        <f t="shared" si="14"/>
        <v>0</v>
      </c>
      <c r="K36" s="23">
        <f t="shared" si="14"/>
        <v>36</v>
      </c>
      <c r="L36" s="23">
        <f t="shared" si="14"/>
        <v>14</v>
      </c>
      <c r="M36" s="23">
        <f t="shared" si="14"/>
        <v>43</v>
      </c>
      <c r="N36" s="23">
        <f t="shared" si="14"/>
        <v>63</v>
      </c>
      <c r="O36" s="23">
        <f t="shared" si="14"/>
        <v>53</v>
      </c>
      <c r="P36" s="38">
        <f t="shared" si="15"/>
        <v>16.44827643</v>
      </c>
      <c r="Q36" s="39">
        <f t="shared" si="16"/>
        <v>1.72413799</v>
      </c>
      <c r="R36" s="40">
        <f t="shared" si="17"/>
        <v>1.310344873</v>
      </c>
      <c r="S36" s="40" t="str">
        <f t="shared" si="18"/>
        <v>#DIV/0!</v>
      </c>
      <c r="T36" s="39">
        <f t="shared" si="19"/>
        <v>1.482758672</v>
      </c>
      <c r="U36" s="41">
        <f t="shared" si="20"/>
        <v>0.8412698413</v>
      </c>
      <c r="V36" s="39">
        <f t="shared" si="21"/>
        <v>3.034482863</v>
      </c>
    </row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8.14"/>
    <col customWidth="1" min="19" max="19" width="10.71"/>
    <col customWidth="1" min="20" max="20" width="10.14"/>
    <col customWidth="1" min="21" max="26" width="9.0"/>
  </cols>
  <sheetData>
    <row r="1" ht="16.5" customHeight="1">
      <c r="A1" s="1" t="s">
        <v>189</v>
      </c>
    </row>
    <row r="2" ht="16.5" customHeight="1">
      <c r="A2" s="3" t="s">
        <v>1</v>
      </c>
    </row>
    <row r="3" ht="16.5" customHeight="1">
      <c r="A3" s="4" t="s">
        <v>180</v>
      </c>
      <c r="B3" s="4" t="s">
        <v>181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  <c r="W3" s="4" t="s">
        <v>89</v>
      </c>
    </row>
    <row r="4" ht="16.5" customHeight="1">
      <c r="A4" s="4" t="s">
        <v>24</v>
      </c>
      <c r="B4" s="6">
        <v>3.0</v>
      </c>
      <c r="C4" s="203"/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/>
      <c r="K4" s="6">
        <v>3.0</v>
      </c>
      <c r="L4" s="6">
        <v>0.0</v>
      </c>
      <c r="M4" s="6">
        <v>3.0</v>
      </c>
      <c r="N4" s="6">
        <v>0.0</v>
      </c>
      <c r="O4" s="6">
        <v>0.0</v>
      </c>
      <c r="P4" s="8"/>
      <c r="Q4" s="9"/>
      <c r="R4" s="200"/>
      <c r="S4" s="11">
        <f t="shared" ref="S4:S23" si="1">+R4+Q4</f>
        <v>0</v>
      </c>
      <c r="T4" s="205"/>
      <c r="U4" s="13" t="str">
        <f t="shared" ref="U4:U23" si="2">RANK(R4,$R$4:$R$23)</f>
        <v>#N/A</v>
      </c>
      <c r="V4" s="14">
        <f t="shared" ref="V4:V23" si="3">RANK(S4,$S$4:$S$23)</f>
        <v>18</v>
      </c>
      <c r="W4" s="36"/>
      <c r="Y4" s="2"/>
    </row>
    <row r="5" ht="16.5" customHeight="1">
      <c r="A5" s="4" t="s">
        <v>25</v>
      </c>
      <c r="B5" s="6"/>
      <c r="C5" s="203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8"/>
      <c r="Q5" s="9"/>
      <c r="R5" s="200"/>
      <c r="S5" s="11">
        <f t="shared" si="1"/>
        <v>0</v>
      </c>
      <c r="T5" s="205"/>
      <c r="U5" s="13" t="str">
        <f t="shared" si="2"/>
        <v>#N/A</v>
      </c>
      <c r="V5" s="14">
        <f t="shared" si="3"/>
        <v>18</v>
      </c>
      <c r="W5" s="36"/>
      <c r="Y5" s="2"/>
    </row>
    <row r="6" ht="16.5" customHeight="1">
      <c r="A6" s="4" t="s">
        <v>26</v>
      </c>
      <c r="B6" s="6">
        <v>6.0</v>
      </c>
      <c r="C6" s="203">
        <f>+F6/E6</f>
        <v>0.6</v>
      </c>
      <c r="D6" s="6">
        <v>23.0</v>
      </c>
      <c r="E6" s="6">
        <v>20.0</v>
      </c>
      <c r="F6" s="6">
        <v>12.0</v>
      </c>
      <c r="G6" s="6">
        <f t="shared" ref="G6:G8" si="4">+F6-(H6+I6+J6)</f>
        <v>8</v>
      </c>
      <c r="H6" s="6">
        <v>1.0</v>
      </c>
      <c r="I6" s="6">
        <v>2.0</v>
      </c>
      <c r="J6" s="6">
        <v>1.0</v>
      </c>
      <c r="K6" s="6">
        <v>9.0</v>
      </c>
      <c r="L6" s="6">
        <v>9.0</v>
      </c>
      <c r="M6" s="6">
        <v>4.0</v>
      </c>
      <c r="N6" s="6">
        <v>3.0</v>
      </c>
      <c r="O6" s="6">
        <v>4.0</v>
      </c>
      <c r="P6" s="8">
        <f>+O6/D6</f>
        <v>0.1739130435</v>
      </c>
      <c r="Q6" s="9">
        <f>+(G6*1+H6*2+I6*3+J6*4)/E6</f>
        <v>1</v>
      </c>
      <c r="R6" s="200">
        <f>+(F6+N6)/D6</f>
        <v>0.652173913</v>
      </c>
      <c r="S6" s="11">
        <f t="shared" si="1"/>
        <v>1.652173913</v>
      </c>
      <c r="T6" s="205">
        <f>O6/(D6-(F6+N6))</f>
        <v>0.5</v>
      </c>
      <c r="U6" s="13">
        <f t="shared" si="2"/>
        <v>4</v>
      </c>
      <c r="V6" s="14">
        <f t="shared" si="3"/>
        <v>1</v>
      </c>
      <c r="W6" s="36"/>
      <c r="Y6" s="2"/>
    </row>
    <row r="7" ht="16.5" customHeight="1">
      <c r="A7" s="4" t="s">
        <v>27</v>
      </c>
      <c r="B7" s="6"/>
      <c r="C7" s="203"/>
      <c r="D7" s="6"/>
      <c r="E7" s="6"/>
      <c r="F7" s="6"/>
      <c r="G7" s="6">
        <f t="shared" si="4"/>
        <v>0</v>
      </c>
      <c r="H7" s="6"/>
      <c r="I7" s="6"/>
      <c r="J7" s="6"/>
      <c r="K7" s="6"/>
      <c r="L7" s="6"/>
      <c r="M7" s="6"/>
      <c r="N7" s="6"/>
      <c r="O7" s="6"/>
      <c r="P7" s="8"/>
      <c r="Q7" s="9"/>
      <c r="R7" s="200"/>
      <c r="S7" s="11">
        <f t="shared" si="1"/>
        <v>0</v>
      </c>
      <c r="T7" s="205"/>
      <c r="U7" s="13" t="str">
        <f t="shared" si="2"/>
        <v>#N/A</v>
      </c>
      <c r="V7" s="14">
        <f t="shared" si="3"/>
        <v>18</v>
      </c>
      <c r="W7" s="36"/>
      <c r="Y7" s="2"/>
    </row>
    <row r="8" ht="16.5" customHeight="1">
      <c r="A8" s="4" t="s">
        <v>28</v>
      </c>
      <c r="B8" s="6">
        <v>4.0</v>
      </c>
      <c r="C8" s="203">
        <f t="shared" ref="C8:C24" si="5">+F8/E8</f>
        <v>0.1666666667</v>
      </c>
      <c r="D8" s="6">
        <v>8.0</v>
      </c>
      <c r="E8" s="6">
        <v>6.0</v>
      </c>
      <c r="F8" s="6">
        <v>1.0</v>
      </c>
      <c r="G8" s="6">
        <f t="shared" si="4"/>
        <v>1</v>
      </c>
      <c r="H8" s="6">
        <v>0.0</v>
      </c>
      <c r="I8" s="6">
        <v>0.0</v>
      </c>
      <c r="J8" s="6">
        <v>0.0</v>
      </c>
      <c r="K8" s="6">
        <v>1.0</v>
      </c>
      <c r="L8" s="6">
        <v>0.0</v>
      </c>
      <c r="M8" s="6">
        <v>2.0</v>
      </c>
      <c r="N8" s="6">
        <v>2.0</v>
      </c>
      <c r="O8" s="6">
        <v>3.0</v>
      </c>
      <c r="P8" s="8">
        <f t="shared" ref="P8:P24" si="6">+O8/D8</f>
        <v>0.375</v>
      </c>
      <c r="Q8" s="9">
        <f t="shared" ref="Q8:Q23" si="7">+(G8*1+H8*2+I8*3+J8*4)/E8</f>
        <v>0.1666666667</v>
      </c>
      <c r="R8" s="200">
        <f t="shared" ref="R8:R23" si="8">+(F8+N8)/D8</f>
        <v>0.375</v>
      </c>
      <c r="S8" s="11">
        <f t="shared" si="1"/>
        <v>0.5416666667</v>
      </c>
      <c r="T8" s="205">
        <f t="shared" ref="T8:T23" si="9">O8/(D8-(F8+N8))</f>
        <v>0.6</v>
      </c>
      <c r="U8" s="13">
        <f t="shared" si="2"/>
        <v>15</v>
      </c>
      <c r="V8" s="14">
        <f t="shared" si="3"/>
        <v>15</v>
      </c>
      <c r="W8" s="36"/>
      <c r="Y8" s="2"/>
    </row>
    <row r="9" ht="16.5" customHeight="1">
      <c r="A9" s="4" t="s">
        <v>29</v>
      </c>
      <c r="B9" s="6">
        <v>2.0</v>
      </c>
      <c r="C9" s="203">
        <f t="shared" si="5"/>
        <v>0.6666666667</v>
      </c>
      <c r="D9" s="6">
        <v>3.0</v>
      </c>
      <c r="E9" s="6">
        <v>3.0</v>
      </c>
      <c r="F9" s="6">
        <v>2.0</v>
      </c>
      <c r="G9" s="6">
        <v>0.0</v>
      </c>
      <c r="H9" s="6">
        <v>0.0</v>
      </c>
      <c r="I9" s="6">
        <v>0.0</v>
      </c>
      <c r="J9" s="6">
        <v>0.0</v>
      </c>
      <c r="K9" s="6">
        <v>1.0</v>
      </c>
      <c r="L9" s="6">
        <v>1.0</v>
      </c>
      <c r="M9" s="6">
        <v>0.0</v>
      </c>
      <c r="N9" s="6">
        <v>0.0</v>
      </c>
      <c r="O9" s="6">
        <v>0.0</v>
      </c>
      <c r="P9" s="8">
        <f t="shared" si="6"/>
        <v>0</v>
      </c>
      <c r="Q9" s="9">
        <f t="shared" si="7"/>
        <v>0</v>
      </c>
      <c r="R9" s="200">
        <f t="shared" si="8"/>
        <v>0.6666666667</v>
      </c>
      <c r="S9" s="11">
        <f t="shared" si="1"/>
        <v>0.6666666667</v>
      </c>
      <c r="T9" s="205">
        <f t="shared" si="9"/>
        <v>0</v>
      </c>
      <c r="U9" s="13">
        <f t="shared" si="2"/>
        <v>1</v>
      </c>
      <c r="V9" s="14">
        <f t="shared" si="3"/>
        <v>12</v>
      </c>
      <c r="W9" s="36"/>
      <c r="Y9" s="2"/>
    </row>
    <row r="10" ht="16.5" customHeight="1">
      <c r="A10" s="4" t="s">
        <v>30</v>
      </c>
      <c r="B10" s="6">
        <v>9.0</v>
      </c>
      <c r="C10" s="203">
        <f t="shared" si="5"/>
        <v>0.5483870968</v>
      </c>
      <c r="D10" s="6">
        <v>35.0</v>
      </c>
      <c r="E10" s="6">
        <v>31.0</v>
      </c>
      <c r="F10" s="6">
        <v>17.0</v>
      </c>
      <c r="G10" s="6">
        <f t="shared" ref="G10:G23" si="10">+F10-(H10+I10+J10)</f>
        <v>15</v>
      </c>
      <c r="H10" s="6">
        <v>0.0</v>
      </c>
      <c r="I10" s="6">
        <v>2.0</v>
      </c>
      <c r="J10" s="6">
        <v>0.0</v>
      </c>
      <c r="K10" s="6">
        <v>16.0</v>
      </c>
      <c r="L10" s="6">
        <v>11.0</v>
      </c>
      <c r="M10" s="6">
        <v>13.0</v>
      </c>
      <c r="N10" s="6">
        <v>3.0</v>
      </c>
      <c r="O10" s="6">
        <v>0.0</v>
      </c>
      <c r="P10" s="8">
        <f t="shared" si="6"/>
        <v>0</v>
      </c>
      <c r="Q10" s="9">
        <f t="shared" si="7"/>
        <v>0.6774193548</v>
      </c>
      <c r="R10" s="200">
        <f t="shared" si="8"/>
        <v>0.5714285714</v>
      </c>
      <c r="S10" s="11">
        <f t="shared" si="1"/>
        <v>1.248847926</v>
      </c>
      <c r="T10" s="205">
        <f t="shared" si="9"/>
        <v>0</v>
      </c>
      <c r="U10" s="13">
        <f t="shared" si="2"/>
        <v>7</v>
      </c>
      <c r="V10" s="14">
        <f t="shared" si="3"/>
        <v>4</v>
      </c>
      <c r="W10" s="36"/>
      <c r="Y10" s="2"/>
    </row>
    <row r="11" ht="16.5" customHeight="1">
      <c r="A11" s="4" t="s">
        <v>31</v>
      </c>
      <c r="B11" s="6">
        <v>6.0</v>
      </c>
      <c r="C11" s="203">
        <f t="shared" si="5"/>
        <v>0.25</v>
      </c>
      <c r="D11" s="6">
        <v>10.0</v>
      </c>
      <c r="E11" s="6">
        <v>8.0</v>
      </c>
      <c r="F11" s="6">
        <v>2.0</v>
      </c>
      <c r="G11" s="6">
        <f t="shared" si="10"/>
        <v>2</v>
      </c>
      <c r="H11" s="6">
        <v>0.0</v>
      </c>
      <c r="I11" s="6">
        <v>0.0</v>
      </c>
      <c r="J11" s="6">
        <v>0.0</v>
      </c>
      <c r="K11" s="6">
        <v>2.0</v>
      </c>
      <c r="L11" s="6">
        <v>4.0</v>
      </c>
      <c r="M11" s="6">
        <v>0.0</v>
      </c>
      <c r="N11" s="6">
        <v>2.0</v>
      </c>
      <c r="O11" s="6">
        <v>2.0</v>
      </c>
      <c r="P11" s="8">
        <f t="shared" si="6"/>
        <v>0.2</v>
      </c>
      <c r="Q11" s="9">
        <f t="shared" si="7"/>
        <v>0.25</v>
      </c>
      <c r="R11" s="200">
        <f t="shared" si="8"/>
        <v>0.4</v>
      </c>
      <c r="S11" s="11">
        <f t="shared" si="1"/>
        <v>0.65</v>
      </c>
      <c r="T11" s="205">
        <f t="shared" si="9"/>
        <v>0.3333333333</v>
      </c>
      <c r="U11" s="13">
        <f t="shared" si="2"/>
        <v>12</v>
      </c>
      <c r="V11" s="14">
        <f t="shared" si="3"/>
        <v>13</v>
      </c>
      <c r="W11" s="36"/>
      <c r="Y11" s="2"/>
    </row>
    <row r="12" ht="16.5" customHeight="1">
      <c r="A12" s="4" t="s">
        <v>32</v>
      </c>
      <c r="B12" s="6">
        <v>3.0</v>
      </c>
      <c r="C12" s="203">
        <f t="shared" si="5"/>
        <v>0.3333333333</v>
      </c>
      <c r="D12" s="6">
        <v>7.0</v>
      </c>
      <c r="E12" s="6">
        <v>3.0</v>
      </c>
      <c r="F12" s="6">
        <v>1.0</v>
      </c>
      <c r="G12" s="6">
        <f t="shared" si="10"/>
        <v>1</v>
      </c>
      <c r="H12" s="6">
        <v>0.0</v>
      </c>
      <c r="I12" s="6">
        <v>0.0</v>
      </c>
      <c r="J12" s="6">
        <v>0.0</v>
      </c>
      <c r="K12" s="6">
        <v>2.0</v>
      </c>
      <c r="L12" s="6">
        <v>1.0</v>
      </c>
      <c r="M12" s="6">
        <v>0.0</v>
      </c>
      <c r="N12" s="6">
        <v>2.0</v>
      </c>
      <c r="O12" s="6">
        <v>0.0</v>
      </c>
      <c r="P12" s="8">
        <f t="shared" si="6"/>
        <v>0</v>
      </c>
      <c r="Q12" s="9">
        <f t="shared" si="7"/>
        <v>0.3333333333</v>
      </c>
      <c r="R12" s="200">
        <f t="shared" si="8"/>
        <v>0.4285714286</v>
      </c>
      <c r="S12" s="11">
        <f t="shared" si="1"/>
        <v>0.7619047619</v>
      </c>
      <c r="T12" s="205">
        <f t="shared" si="9"/>
        <v>0</v>
      </c>
      <c r="U12" s="13">
        <f t="shared" si="2"/>
        <v>10</v>
      </c>
      <c r="V12" s="14">
        <f t="shared" si="3"/>
        <v>10</v>
      </c>
      <c r="W12" s="36"/>
      <c r="Y12" s="2"/>
    </row>
    <row r="13" ht="16.5" customHeight="1">
      <c r="A13" s="4" t="s">
        <v>33</v>
      </c>
      <c r="B13" s="6">
        <v>10.0</v>
      </c>
      <c r="C13" s="203">
        <f t="shared" si="5"/>
        <v>0.5185185185</v>
      </c>
      <c r="D13" s="6">
        <v>34.0</v>
      </c>
      <c r="E13" s="6">
        <v>27.0</v>
      </c>
      <c r="F13" s="6">
        <v>14.0</v>
      </c>
      <c r="G13" s="6">
        <f t="shared" si="10"/>
        <v>8</v>
      </c>
      <c r="H13" s="6">
        <v>5.0</v>
      </c>
      <c r="I13" s="6">
        <v>1.0</v>
      </c>
      <c r="J13" s="6">
        <v>0.0</v>
      </c>
      <c r="K13" s="6">
        <v>11.0</v>
      </c>
      <c r="L13" s="6">
        <v>13.0</v>
      </c>
      <c r="M13" s="6">
        <v>4.0</v>
      </c>
      <c r="N13" s="6">
        <v>7.0</v>
      </c>
      <c r="O13" s="6">
        <v>0.0</v>
      </c>
      <c r="P13" s="8">
        <f t="shared" si="6"/>
        <v>0</v>
      </c>
      <c r="Q13" s="9">
        <f t="shared" si="7"/>
        <v>0.7777777778</v>
      </c>
      <c r="R13" s="200">
        <f t="shared" si="8"/>
        <v>0.6176470588</v>
      </c>
      <c r="S13" s="11">
        <f t="shared" si="1"/>
        <v>1.395424837</v>
      </c>
      <c r="T13" s="205">
        <f t="shared" si="9"/>
        <v>0</v>
      </c>
      <c r="U13" s="13">
        <f t="shared" si="2"/>
        <v>6</v>
      </c>
      <c r="V13" s="14">
        <f t="shared" si="3"/>
        <v>3</v>
      </c>
      <c r="W13" s="36"/>
      <c r="Y13" s="2"/>
    </row>
    <row r="14" ht="16.5" customHeight="1">
      <c r="A14" s="4" t="s">
        <v>35</v>
      </c>
      <c r="B14" s="6">
        <v>9.0</v>
      </c>
      <c r="C14" s="203">
        <f t="shared" si="5"/>
        <v>0.3333333333</v>
      </c>
      <c r="D14" s="6">
        <v>17.0</v>
      </c>
      <c r="E14" s="6">
        <v>9.0</v>
      </c>
      <c r="F14" s="6">
        <v>3.0</v>
      </c>
      <c r="G14" s="6">
        <f t="shared" si="10"/>
        <v>3</v>
      </c>
      <c r="H14" s="6">
        <v>0.0</v>
      </c>
      <c r="I14" s="6">
        <v>0.0</v>
      </c>
      <c r="J14" s="6">
        <v>0.0</v>
      </c>
      <c r="K14" s="6">
        <v>3.0</v>
      </c>
      <c r="L14" s="6">
        <v>3.0</v>
      </c>
      <c r="M14" s="6">
        <v>3.0</v>
      </c>
      <c r="N14" s="6">
        <v>8.0</v>
      </c>
      <c r="O14" s="6">
        <v>4.0</v>
      </c>
      <c r="P14" s="8">
        <f t="shared" si="6"/>
        <v>0.2352941176</v>
      </c>
      <c r="Q14" s="9">
        <f t="shared" si="7"/>
        <v>0.3333333333</v>
      </c>
      <c r="R14" s="200">
        <f t="shared" si="8"/>
        <v>0.6470588235</v>
      </c>
      <c r="S14" s="11">
        <f t="shared" si="1"/>
        <v>0.9803921569</v>
      </c>
      <c r="T14" s="205">
        <f t="shared" si="9"/>
        <v>0.6666666667</v>
      </c>
      <c r="U14" s="13">
        <f t="shared" si="2"/>
        <v>5</v>
      </c>
      <c r="V14" s="14">
        <f t="shared" si="3"/>
        <v>6</v>
      </c>
      <c r="W14" s="36"/>
      <c r="Y14" s="2"/>
    </row>
    <row r="15" ht="16.5" customHeight="1">
      <c r="A15" s="4" t="s">
        <v>36</v>
      </c>
      <c r="B15" s="6">
        <v>6.0</v>
      </c>
      <c r="C15" s="203">
        <f t="shared" si="5"/>
        <v>0.09090909091</v>
      </c>
      <c r="D15" s="6">
        <v>11.0</v>
      </c>
      <c r="E15" s="6">
        <v>11.0</v>
      </c>
      <c r="F15" s="6">
        <v>1.0</v>
      </c>
      <c r="G15" s="6">
        <f t="shared" si="10"/>
        <v>1</v>
      </c>
      <c r="H15" s="6">
        <v>0.0</v>
      </c>
      <c r="I15" s="6">
        <v>0.0</v>
      </c>
      <c r="J15" s="6">
        <v>0.0</v>
      </c>
      <c r="K15" s="6">
        <v>1.0</v>
      </c>
      <c r="L15" s="6">
        <v>1.0</v>
      </c>
      <c r="M15" s="6">
        <v>1.0</v>
      </c>
      <c r="N15" s="6">
        <v>0.0</v>
      </c>
      <c r="O15" s="6">
        <v>4.0</v>
      </c>
      <c r="P15" s="8">
        <f t="shared" si="6"/>
        <v>0.3636363636</v>
      </c>
      <c r="Q15" s="9">
        <f t="shared" si="7"/>
        <v>0.09090909091</v>
      </c>
      <c r="R15" s="200">
        <f t="shared" si="8"/>
        <v>0.09090909091</v>
      </c>
      <c r="S15" s="11">
        <f t="shared" si="1"/>
        <v>0.1818181818</v>
      </c>
      <c r="T15" s="205">
        <f t="shared" si="9"/>
        <v>0.4</v>
      </c>
      <c r="U15" s="13">
        <f t="shared" si="2"/>
        <v>17</v>
      </c>
      <c r="V15" s="14">
        <f t="shared" si="3"/>
        <v>17</v>
      </c>
      <c r="W15" s="36"/>
      <c r="Y15" s="2"/>
    </row>
    <row r="16" ht="16.5" customHeight="1">
      <c r="A16" s="4" t="s">
        <v>37</v>
      </c>
      <c r="B16" s="6">
        <v>9.0</v>
      </c>
      <c r="C16" s="203">
        <f t="shared" si="5"/>
        <v>0.3181818182</v>
      </c>
      <c r="D16" s="6">
        <v>31.0</v>
      </c>
      <c r="E16" s="6">
        <v>22.0</v>
      </c>
      <c r="F16" s="6">
        <v>7.0</v>
      </c>
      <c r="G16" s="6">
        <f t="shared" si="10"/>
        <v>5</v>
      </c>
      <c r="H16" s="6">
        <v>1.0</v>
      </c>
      <c r="I16" s="6">
        <v>1.0</v>
      </c>
      <c r="J16" s="6">
        <v>0.0</v>
      </c>
      <c r="K16" s="6">
        <v>9.0</v>
      </c>
      <c r="L16" s="6">
        <v>4.0</v>
      </c>
      <c r="M16" s="6">
        <v>10.0</v>
      </c>
      <c r="N16" s="6">
        <v>8.0</v>
      </c>
      <c r="O16" s="6">
        <v>4.0</v>
      </c>
      <c r="P16" s="8">
        <f t="shared" si="6"/>
        <v>0.1290322581</v>
      </c>
      <c r="Q16" s="9">
        <f t="shared" si="7"/>
        <v>0.4545454545</v>
      </c>
      <c r="R16" s="200">
        <f t="shared" si="8"/>
        <v>0.4838709677</v>
      </c>
      <c r="S16" s="11">
        <f t="shared" si="1"/>
        <v>0.9384164223</v>
      </c>
      <c r="T16" s="205">
        <f t="shared" si="9"/>
        <v>0.25</v>
      </c>
      <c r="U16" s="13">
        <f t="shared" si="2"/>
        <v>9</v>
      </c>
      <c r="V16" s="14">
        <f t="shared" si="3"/>
        <v>7</v>
      </c>
      <c r="W16" s="36"/>
      <c r="Y16" s="2"/>
    </row>
    <row r="17" ht="16.5" customHeight="1">
      <c r="A17" s="4" t="s">
        <v>38</v>
      </c>
      <c r="B17" s="6">
        <v>7.0</v>
      </c>
      <c r="C17" s="203">
        <f t="shared" si="5"/>
        <v>0.3333333333</v>
      </c>
      <c r="D17" s="6">
        <v>15.0</v>
      </c>
      <c r="E17" s="6">
        <v>12.0</v>
      </c>
      <c r="F17" s="6">
        <v>4.0</v>
      </c>
      <c r="G17" s="6">
        <f t="shared" si="10"/>
        <v>3</v>
      </c>
      <c r="H17" s="6">
        <v>1.0</v>
      </c>
      <c r="I17" s="6">
        <v>0.0</v>
      </c>
      <c r="J17" s="6">
        <v>0.0</v>
      </c>
      <c r="K17" s="6">
        <v>3.0</v>
      </c>
      <c r="L17" s="6">
        <v>2.0</v>
      </c>
      <c r="M17" s="6">
        <v>1.0</v>
      </c>
      <c r="N17" s="6">
        <v>2.0</v>
      </c>
      <c r="O17" s="6">
        <v>2.0</v>
      </c>
      <c r="P17" s="8">
        <f t="shared" si="6"/>
        <v>0.1333333333</v>
      </c>
      <c r="Q17" s="9">
        <f t="shared" si="7"/>
        <v>0.4166666667</v>
      </c>
      <c r="R17" s="200">
        <f t="shared" si="8"/>
        <v>0.4</v>
      </c>
      <c r="S17" s="11">
        <f t="shared" si="1"/>
        <v>0.8166666667</v>
      </c>
      <c r="T17" s="205">
        <f t="shared" si="9"/>
        <v>0.2222222222</v>
      </c>
      <c r="U17" s="13">
        <f t="shared" si="2"/>
        <v>12</v>
      </c>
      <c r="V17" s="14">
        <f t="shared" si="3"/>
        <v>9</v>
      </c>
      <c r="W17" s="36"/>
      <c r="Y17" s="2"/>
    </row>
    <row r="18" ht="16.5" customHeight="1">
      <c r="A18" s="4" t="s">
        <v>39</v>
      </c>
      <c r="B18" s="6">
        <v>8.0</v>
      </c>
      <c r="C18" s="203">
        <f t="shared" si="5"/>
        <v>0.3</v>
      </c>
      <c r="D18" s="6">
        <v>25.0</v>
      </c>
      <c r="E18" s="6">
        <v>20.0</v>
      </c>
      <c r="F18" s="6">
        <v>6.0</v>
      </c>
      <c r="G18" s="6">
        <f t="shared" si="10"/>
        <v>6</v>
      </c>
      <c r="H18" s="6">
        <v>0.0</v>
      </c>
      <c r="I18" s="6">
        <v>0.0</v>
      </c>
      <c r="J18" s="6">
        <v>0.0</v>
      </c>
      <c r="K18" s="6">
        <v>5.0</v>
      </c>
      <c r="L18" s="6">
        <v>6.0</v>
      </c>
      <c r="M18" s="6">
        <v>0.0</v>
      </c>
      <c r="N18" s="6">
        <v>4.0</v>
      </c>
      <c r="O18" s="6">
        <v>5.0</v>
      </c>
      <c r="P18" s="8">
        <f t="shared" si="6"/>
        <v>0.2</v>
      </c>
      <c r="Q18" s="9">
        <f t="shared" si="7"/>
        <v>0.3</v>
      </c>
      <c r="R18" s="200">
        <f t="shared" si="8"/>
        <v>0.4</v>
      </c>
      <c r="S18" s="11">
        <f t="shared" si="1"/>
        <v>0.7</v>
      </c>
      <c r="T18" s="205">
        <f t="shared" si="9"/>
        <v>0.3333333333</v>
      </c>
      <c r="U18" s="13">
        <f t="shared" si="2"/>
        <v>12</v>
      </c>
      <c r="V18" s="14">
        <f t="shared" si="3"/>
        <v>11</v>
      </c>
      <c r="W18" s="36"/>
      <c r="Y18" s="2"/>
    </row>
    <row r="19" ht="16.5" customHeight="1">
      <c r="A19" s="4" t="s">
        <v>40</v>
      </c>
      <c r="B19" s="6">
        <v>2.0</v>
      </c>
      <c r="C19" s="203">
        <f t="shared" si="5"/>
        <v>0</v>
      </c>
      <c r="D19" s="6">
        <v>4.0</v>
      </c>
      <c r="E19" s="6">
        <v>2.0</v>
      </c>
      <c r="F19" s="6">
        <v>0.0</v>
      </c>
      <c r="G19" s="6">
        <f t="shared" si="10"/>
        <v>0</v>
      </c>
      <c r="H19" s="6">
        <v>0.0</v>
      </c>
      <c r="I19" s="6">
        <v>0.0</v>
      </c>
      <c r="J19" s="6">
        <v>0.0</v>
      </c>
      <c r="K19" s="6">
        <v>1.0</v>
      </c>
      <c r="L19" s="6">
        <v>0.0</v>
      </c>
      <c r="M19" s="6">
        <v>0.0</v>
      </c>
      <c r="N19" s="6">
        <v>2.0</v>
      </c>
      <c r="O19" s="6">
        <v>0.0</v>
      </c>
      <c r="P19" s="8">
        <f t="shared" si="6"/>
        <v>0</v>
      </c>
      <c r="Q19" s="9">
        <f t="shared" si="7"/>
        <v>0</v>
      </c>
      <c r="R19" s="200">
        <f t="shared" si="8"/>
        <v>0.5</v>
      </c>
      <c r="S19" s="11">
        <f t="shared" si="1"/>
        <v>0.5</v>
      </c>
      <c r="T19" s="205">
        <f t="shared" si="9"/>
        <v>0</v>
      </c>
      <c r="U19" s="13">
        <f t="shared" si="2"/>
        <v>8</v>
      </c>
      <c r="V19" s="14">
        <f t="shared" si="3"/>
        <v>16</v>
      </c>
      <c r="W19" s="36"/>
      <c r="Y19" s="2"/>
    </row>
    <row r="20" ht="16.5" customHeight="1">
      <c r="A20" s="4" t="s">
        <v>41</v>
      </c>
      <c r="B20" s="6">
        <v>10.0</v>
      </c>
      <c r="C20" s="203">
        <f t="shared" si="5"/>
        <v>0.5833333333</v>
      </c>
      <c r="D20" s="6">
        <v>29.0</v>
      </c>
      <c r="E20" s="6">
        <v>24.0</v>
      </c>
      <c r="F20" s="6">
        <v>14.0</v>
      </c>
      <c r="G20" s="6">
        <f t="shared" si="10"/>
        <v>9</v>
      </c>
      <c r="H20" s="6">
        <v>4.0</v>
      </c>
      <c r="I20" s="6">
        <v>0.0</v>
      </c>
      <c r="J20" s="6">
        <v>1.0</v>
      </c>
      <c r="K20" s="6">
        <v>12.0</v>
      </c>
      <c r="L20" s="6">
        <v>13.0</v>
      </c>
      <c r="M20" s="6">
        <v>6.0</v>
      </c>
      <c r="N20" s="6">
        <v>5.0</v>
      </c>
      <c r="O20" s="6">
        <v>0.0</v>
      </c>
      <c r="P20" s="8">
        <f t="shared" si="6"/>
        <v>0</v>
      </c>
      <c r="Q20" s="9">
        <f t="shared" si="7"/>
        <v>0.875</v>
      </c>
      <c r="R20" s="200">
        <f t="shared" si="8"/>
        <v>0.6551724138</v>
      </c>
      <c r="S20" s="11">
        <f t="shared" si="1"/>
        <v>1.530172414</v>
      </c>
      <c r="T20" s="205">
        <f t="shared" si="9"/>
        <v>0</v>
      </c>
      <c r="U20" s="13">
        <f t="shared" si="2"/>
        <v>3</v>
      </c>
      <c r="V20" s="14">
        <f t="shared" si="3"/>
        <v>2</v>
      </c>
      <c r="W20" s="36"/>
      <c r="Y20" s="2"/>
    </row>
    <row r="21" ht="16.5" customHeight="1">
      <c r="A21" s="4" t="s">
        <v>42</v>
      </c>
      <c r="B21" s="6">
        <v>7.0</v>
      </c>
      <c r="C21" s="203">
        <f t="shared" si="5"/>
        <v>0.1818181818</v>
      </c>
      <c r="D21" s="6">
        <v>13.0</v>
      </c>
      <c r="E21" s="6">
        <v>11.0</v>
      </c>
      <c r="F21" s="6">
        <v>2.0</v>
      </c>
      <c r="G21" s="6">
        <f t="shared" si="10"/>
        <v>1</v>
      </c>
      <c r="H21" s="6">
        <v>1.0</v>
      </c>
      <c r="I21" s="6">
        <v>0.0</v>
      </c>
      <c r="J21" s="6">
        <v>0.0</v>
      </c>
      <c r="K21" s="6">
        <v>3.0</v>
      </c>
      <c r="L21" s="6">
        <v>2.0</v>
      </c>
      <c r="M21" s="6">
        <v>0.0</v>
      </c>
      <c r="N21" s="6">
        <v>2.0</v>
      </c>
      <c r="O21" s="6">
        <v>5.0</v>
      </c>
      <c r="P21" s="8">
        <f t="shared" si="6"/>
        <v>0.3846153846</v>
      </c>
      <c r="Q21" s="9">
        <f t="shared" si="7"/>
        <v>0.2727272727</v>
      </c>
      <c r="R21" s="200">
        <f t="shared" si="8"/>
        <v>0.3076923077</v>
      </c>
      <c r="S21" s="11">
        <f t="shared" si="1"/>
        <v>0.5804195804</v>
      </c>
      <c r="T21" s="205">
        <f t="shared" si="9"/>
        <v>0.5555555556</v>
      </c>
      <c r="U21" s="13">
        <f t="shared" si="2"/>
        <v>16</v>
      </c>
      <c r="V21" s="14">
        <f t="shared" si="3"/>
        <v>14</v>
      </c>
      <c r="W21" s="36"/>
      <c r="Y21" s="2"/>
    </row>
    <row r="22" ht="16.5" customHeight="1">
      <c r="A22" s="4" t="s">
        <v>43</v>
      </c>
      <c r="B22" s="6">
        <v>6.0</v>
      </c>
      <c r="C22" s="203">
        <f t="shared" si="5"/>
        <v>0.2857142857</v>
      </c>
      <c r="D22" s="6">
        <v>17.0</v>
      </c>
      <c r="E22" s="6">
        <v>14.0</v>
      </c>
      <c r="F22" s="6">
        <v>4.0</v>
      </c>
      <c r="G22" s="6">
        <f t="shared" si="10"/>
        <v>2</v>
      </c>
      <c r="H22" s="6">
        <v>2.0</v>
      </c>
      <c r="I22" s="6">
        <v>0.0</v>
      </c>
      <c r="J22" s="6">
        <v>0.0</v>
      </c>
      <c r="K22" s="6">
        <v>4.0</v>
      </c>
      <c r="L22" s="6">
        <v>1.0</v>
      </c>
      <c r="M22" s="6">
        <v>4.0</v>
      </c>
      <c r="N22" s="6">
        <v>3.0</v>
      </c>
      <c r="O22" s="6">
        <v>1.0</v>
      </c>
      <c r="P22" s="8">
        <f t="shared" si="6"/>
        <v>0.05882352941</v>
      </c>
      <c r="Q22" s="9">
        <f t="shared" si="7"/>
        <v>0.4285714286</v>
      </c>
      <c r="R22" s="200">
        <f t="shared" si="8"/>
        <v>0.4117647059</v>
      </c>
      <c r="S22" s="11">
        <f t="shared" si="1"/>
        <v>0.8403361345</v>
      </c>
      <c r="T22" s="205">
        <f t="shared" si="9"/>
        <v>0.1</v>
      </c>
      <c r="U22" s="13">
        <f t="shared" si="2"/>
        <v>11</v>
      </c>
      <c r="V22" s="14">
        <f t="shared" si="3"/>
        <v>8</v>
      </c>
      <c r="W22" s="36"/>
      <c r="Y22" s="2"/>
    </row>
    <row r="23" ht="16.5" customHeight="1">
      <c r="A23" s="4" t="s">
        <v>44</v>
      </c>
      <c r="B23" s="6">
        <v>4.0</v>
      </c>
      <c r="C23" s="203">
        <f t="shared" si="5"/>
        <v>0.5</v>
      </c>
      <c r="D23" s="6">
        <v>12.0</v>
      </c>
      <c r="E23" s="6">
        <v>8.0</v>
      </c>
      <c r="F23" s="6">
        <v>4.0</v>
      </c>
      <c r="G23" s="6">
        <f t="shared" si="10"/>
        <v>4</v>
      </c>
      <c r="H23" s="6">
        <v>0.0</v>
      </c>
      <c r="I23" s="6">
        <v>0.0</v>
      </c>
      <c r="J23" s="6">
        <v>0.0</v>
      </c>
      <c r="K23" s="6">
        <v>6.0</v>
      </c>
      <c r="L23" s="6">
        <v>2.0</v>
      </c>
      <c r="M23" s="6">
        <v>1.0</v>
      </c>
      <c r="N23" s="6">
        <v>4.0</v>
      </c>
      <c r="O23" s="6">
        <v>1.0</v>
      </c>
      <c r="P23" s="8">
        <f t="shared" si="6"/>
        <v>0.08333333333</v>
      </c>
      <c r="Q23" s="9">
        <f t="shared" si="7"/>
        <v>0.5</v>
      </c>
      <c r="R23" s="200">
        <f t="shared" si="8"/>
        <v>0.6666666667</v>
      </c>
      <c r="S23" s="11">
        <f t="shared" si="1"/>
        <v>1.166666667</v>
      </c>
      <c r="T23" s="205">
        <f t="shared" si="9"/>
        <v>0.25</v>
      </c>
      <c r="U23" s="13">
        <f t="shared" si="2"/>
        <v>1</v>
      </c>
      <c r="V23" s="14">
        <f t="shared" si="3"/>
        <v>5</v>
      </c>
      <c r="W23" s="36"/>
      <c r="Y23" s="2"/>
    </row>
    <row r="24" ht="16.5" customHeight="1">
      <c r="A24" s="23" t="s">
        <v>45</v>
      </c>
      <c r="B24" s="23"/>
      <c r="C24" s="196">
        <f t="shared" si="5"/>
        <v>0.4069264069</v>
      </c>
      <c r="D24" s="23">
        <f t="shared" ref="D24:O24" si="11">SUM(D4:D23)</f>
        <v>294</v>
      </c>
      <c r="E24" s="23">
        <f t="shared" si="11"/>
        <v>231</v>
      </c>
      <c r="F24" s="23">
        <f t="shared" si="11"/>
        <v>94</v>
      </c>
      <c r="G24" s="23">
        <f t="shared" si="11"/>
        <v>69</v>
      </c>
      <c r="H24" s="23">
        <f t="shared" si="11"/>
        <v>15</v>
      </c>
      <c r="I24" s="23">
        <f t="shared" si="11"/>
        <v>6</v>
      </c>
      <c r="J24" s="23">
        <f t="shared" si="11"/>
        <v>2</v>
      </c>
      <c r="K24" s="23">
        <f t="shared" si="11"/>
        <v>92</v>
      </c>
      <c r="L24" s="23">
        <f t="shared" si="11"/>
        <v>73</v>
      </c>
      <c r="M24" s="23">
        <f t="shared" si="11"/>
        <v>52</v>
      </c>
      <c r="N24" s="23">
        <f t="shared" si="11"/>
        <v>57</v>
      </c>
      <c r="O24" s="23">
        <f t="shared" si="11"/>
        <v>35</v>
      </c>
      <c r="P24" s="26">
        <f t="shared" si="6"/>
        <v>0.119047619</v>
      </c>
      <c r="Q24" s="196"/>
      <c r="R24" s="196"/>
      <c r="S24" s="89"/>
      <c r="T24" s="27"/>
      <c r="U24" s="27"/>
      <c r="V24" s="27"/>
      <c r="W24" s="206">
        <f>SUM(W4:W23)</f>
        <v>0</v>
      </c>
    </row>
    <row r="25" ht="16.5" customHeight="1">
      <c r="A25" s="201"/>
      <c r="B25" s="201"/>
      <c r="C25" s="202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2"/>
      <c r="R25" s="202"/>
    </row>
    <row r="26" ht="16.5" customHeight="1">
      <c r="A26" s="3" t="s">
        <v>46</v>
      </c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86</v>
      </c>
      <c r="T27" s="4" t="s">
        <v>63</v>
      </c>
      <c r="U27" s="4" t="s">
        <v>64</v>
      </c>
      <c r="V27" s="4" t="s">
        <v>65</v>
      </c>
    </row>
    <row r="28" ht="16.5" customHeight="1">
      <c r="A28" s="4" t="s">
        <v>24</v>
      </c>
      <c r="B28" s="6"/>
      <c r="C28" s="6"/>
      <c r="D28" s="6"/>
      <c r="E28" s="6"/>
      <c r="F28" s="6"/>
      <c r="G28" s="6"/>
      <c r="H28" s="31"/>
      <c r="I28" s="6"/>
      <c r="J28" s="6"/>
      <c r="K28" s="6"/>
      <c r="L28" s="6"/>
      <c r="M28" s="6"/>
      <c r="N28" s="6"/>
      <c r="O28" s="6"/>
      <c r="P28" s="32"/>
      <c r="Q28" s="33"/>
      <c r="R28" s="34"/>
      <c r="S28" s="34"/>
      <c r="T28" s="33"/>
      <c r="U28" s="35"/>
      <c r="V28" s="33"/>
    </row>
    <row r="29" ht="16.5" customHeight="1">
      <c r="A29" s="4" t="s">
        <v>27</v>
      </c>
      <c r="B29" s="6"/>
      <c r="C29" s="6"/>
      <c r="D29" s="6"/>
      <c r="E29" s="6"/>
      <c r="F29" s="6"/>
      <c r="G29" s="6"/>
      <c r="H29" s="31"/>
      <c r="I29" s="6"/>
      <c r="J29" s="6"/>
      <c r="K29" s="6"/>
      <c r="L29" s="6"/>
      <c r="M29" s="6"/>
      <c r="N29" s="6"/>
      <c r="O29" s="6"/>
      <c r="P29" s="32"/>
      <c r="Q29" s="33"/>
      <c r="R29" s="34"/>
      <c r="S29" s="34"/>
      <c r="T29" s="33"/>
      <c r="U29" s="35"/>
      <c r="V29" s="33"/>
    </row>
    <row r="30" ht="16.5" customHeight="1">
      <c r="A30" s="4" t="s">
        <v>29</v>
      </c>
      <c r="B30" s="6"/>
      <c r="C30" s="6"/>
      <c r="D30" s="6"/>
      <c r="E30" s="6"/>
      <c r="F30" s="6"/>
      <c r="G30" s="6"/>
      <c r="H30" s="31"/>
      <c r="I30" s="6"/>
      <c r="J30" s="6"/>
      <c r="K30" s="6"/>
      <c r="L30" s="6"/>
      <c r="M30" s="6"/>
      <c r="N30" s="6"/>
      <c r="O30" s="6"/>
      <c r="P30" s="207"/>
      <c r="Q30" s="33"/>
      <c r="R30" s="34"/>
      <c r="S30" s="34"/>
      <c r="T30" s="33"/>
      <c r="U30" s="35"/>
      <c r="V30" s="33"/>
    </row>
    <row r="31" ht="16.5" customHeight="1">
      <c r="A31" s="4" t="s">
        <v>33</v>
      </c>
      <c r="B31" s="6">
        <v>7.0</v>
      </c>
      <c r="C31" s="6">
        <v>5.0</v>
      </c>
      <c r="D31" s="6">
        <v>2.0</v>
      </c>
      <c r="E31" s="6">
        <v>0.0</v>
      </c>
      <c r="F31" s="6">
        <v>171.0</v>
      </c>
      <c r="G31" s="6">
        <v>152.0</v>
      </c>
      <c r="H31" s="31">
        <v>34.0</v>
      </c>
      <c r="I31" s="6">
        <v>36.0</v>
      </c>
      <c r="J31" s="6">
        <v>0.0</v>
      </c>
      <c r="K31" s="6">
        <v>21.0</v>
      </c>
      <c r="L31" s="6">
        <v>5.0</v>
      </c>
      <c r="M31" s="6">
        <v>45.0</v>
      </c>
      <c r="N31" s="6">
        <v>36.0</v>
      </c>
      <c r="O31" s="6">
        <v>16.0</v>
      </c>
      <c r="P31" s="207">
        <f>+O31*9/H31</f>
        <v>4.235294118</v>
      </c>
      <c r="Q31" s="33">
        <f>(K31+L31)/H31</f>
        <v>0.7647058824</v>
      </c>
      <c r="R31" s="34">
        <f>I31/H31</f>
        <v>1.058823529</v>
      </c>
      <c r="S31" s="34">
        <f>H31/B31</f>
        <v>4.857142857</v>
      </c>
      <c r="T31" s="33">
        <f>M31/H31</f>
        <v>1.323529412</v>
      </c>
      <c r="U31" s="35">
        <f>O31/N31</f>
        <v>0.4444444444</v>
      </c>
      <c r="V31" s="33">
        <f>(I31+K31)/H31</f>
        <v>1.676470588</v>
      </c>
      <c r="Y31" s="53">
        <v>3.29</v>
      </c>
    </row>
    <row r="32" ht="16.5" customHeight="1">
      <c r="A32" s="4" t="s">
        <v>35</v>
      </c>
      <c r="B32" s="6"/>
      <c r="C32" s="6"/>
      <c r="D32" s="6"/>
      <c r="E32" s="6"/>
      <c r="F32" s="6"/>
      <c r="G32" s="6"/>
      <c r="H32" s="31"/>
      <c r="I32" s="6"/>
      <c r="J32" s="6"/>
      <c r="K32" s="6"/>
      <c r="L32" s="6"/>
      <c r="M32" s="6"/>
      <c r="N32" s="6"/>
      <c r="O32" s="6"/>
      <c r="P32" s="207"/>
      <c r="Q32" s="33"/>
      <c r="R32" s="34"/>
      <c r="S32" s="34"/>
      <c r="T32" s="33"/>
      <c r="U32" s="35"/>
      <c r="V32" s="33"/>
    </row>
    <row r="33" ht="16.5" customHeight="1">
      <c r="A33" s="4" t="s">
        <v>36</v>
      </c>
      <c r="B33" s="6"/>
      <c r="C33" s="6"/>
      <c r="D33" s="6"/>
      <c r="E33" s="6"/>
      <c r="F33" s="6"/>
      <c r="G33" s="6"/>
      <c r="H33" s="31"/>
      <c r="I33" s="6"/>
      <c r="J33" s="6"/>
      <c r="K33" s="6"/>
      <c r="L33" s="6"/>
      <c r="M33" s="6"/>
      <c r="N33" s="6"/>
      <c r="O33" s="6"/>
      <c r="P33" s="207"/>
      <c r="Q33" s="33"/>
      <c r="R33" s="34"/>
      <c r="S33" s="34"/>
      <c r="T33" s="33"/>
      <c r="U33" s="35"/>
      <c r="V33" s="33"/>
    </row>
    <row r="34" ht="16.5" customHeight="1">
      <c r="A34" s="4" t="s">
        <v>37</v>
      </c>
      <c r="B34" s="6">
        <v>3.0</v>
      </c>
      <c r="C34" s="6">
        <v>1.0</v>
      </c>
      <c r="D34" s="6">
        <v>0.0</v>
      </c>
      <c r="E34" s="6">
        <v>0.0</v>
      </c>
      <c r="F34" s="6">
        <v>34.0</v>
      </c>
      <c r="G34" s="6">
        <v>25.0</v>
      </c>
      <c r="H34" s="31">
        <v>6.0</v>
      </c>
      <c r="I34" s="6">
        <v>10.0</v>
      </c>
      <c r="J34" s="6">
        <v>0.0</v>
      </c>
      <c r="K34" s="6">
        <v>8.0</v>
      </c>
      <c r="L34" s="6">
        <v>0.0</v>
      </c>
      <c r="M34" s="6">
        <v>4.0</v>
      </c>
      <c r="N34" s="6">
        <v>9.0</v>
      </c>
      <c r="O34" s="6">
        <v>7.0</v>
      </c>
      <c r="P34" s="207">
        <f>+O34*9/H34</f>
        <v>10.5</v>
      </c>
      <c r="Q34" s="33">
        <f>(K34+L34)/H34</f>
        <v>1.333333333</v>
      </c>
      <c r="R34" s="34">
        <f>I34/H34</f>
        <v>1.666666667</v>
      </c>
      <c r="S34" s="34">
        <f>H34/B34</f>
        <v>2</v>
      </c>
      <c r="T34" s="33">
        <f>M34/H34</f>
        <v>0.6666666667</v>
      </c>
      <c r="U34" s="35">
        <f>O34/N34</f>
        <v>0.7777777778</v>
      </c>
      <c r="V34" s="33">
        <f>(I34+K34)/H34</f>
        <v>3</v>
      </c>
    </row>
    <row r="35" ht="16.5" customHeight="1">
      <c r="A35" s="4" t="s">
        <v>40</v>
      </c>
      <c r="B35" s="6"/>
      <c r="C35" s="6"/>
      <c r="D35" s="6"/>
      <c r="E35" s="6"/>
      <c r="F35" s="6"/>
      <c r="G35" s="6"/>
      <c r="H35" s="31"/>
      <c r="I35" s="6"/>
      <c r="J35" s="6"/>
      <c r="K35" s="6"/>
      <c r="L35" s="6"/>
      <c r="M35" s="6"/>
      <c r="N35" s="6"/>
      <c r="O35" s="6"/>
      <c r="P35" s="207"/>
      <c r="Q35" s="33"/>
      <c r="R35" s="34"/>
      <c r="S35" s="34"/>
      <c r="T35" s="33"/>
      <c r="U35" s="35"/>
      <c r="V35" s="33"/>
    </row>
    <row r="36" ht="16.5" customHeight="1">
      <c r="A36" s="4" t="s">
        <v>42</v>
      </c>
      <c r="B36" s="6"/>
      <c r="C36" s="6"/>
      <c r="D36" s="6"/>
      <c r="E36" s="6"/>
      <c r="F36" s="6"/>
      <c r="G36" s="6"/>
      <c r="H36" s="31"/>
      <c r="I36" s="6"/>
      <c r="J36" s="6"/>
      <c r="K36" s="6"/>
      <c r="L36" s="6"/>
      <c r="M36" s="6"/>
      <c r="N36" s="6"/>
      <c r="O36" s="6"/>
      <c r="P36" s="207"/>
      <c r="Q36" s="33"/>
      <c r="R36" s="34"/>
      <c r="S36" s="34"/>
      <c r="T36" s="33"/>
      <c r="U36" s="35"/>
      <c r="V36" s="33"/>
    </row>
    <row r="37" ht="16.5" customHeight="1">
      <c r="A37" s="4" t="s">
        <v>43</v>
      </c>
      <c r="B37" s="6">
        <v>2.0</v>
      </c>
      <c r="C37" s="6">
        <v>2.0</v>
      </c>
      <c r="D37" s="6">
        <v>0.0</v>
      </c>
      <c r="E37" s="6">
        <v>0.0</v>
      </c>
      <c r="F37" s="6">
        <v>36.0</v>
      </c>
      <c r="G37" s="6">
        <v>27.0</v>
      </c>
      <c r="H37" s="31">
        <v>8.0</v>
      </c>
      <c r="I37" s="6">
        <v>3.0</v>
      </c>
      <c r="J37" s="6">
        <v>0.0</v>
      </c>
      <c r="K37" s="6">
        <v>8.0</v>
      </c>
      <c r="L37" s="6">
        <v>1.0</v>
      </c>
      <c r="M37" s="6">
        <v>10.0</v>
      </c>
      <c r="N37" s="6">
        <v>4.0</v>
      </c>
      <c r="O37" s="6">
        <v>1.0</v>
      </c>
      <c r="P37" s="207">
        <f t="shared" ref="P37:P38" si="13">+O37*9/H37</f>
        <v>1.125</v>
      </c>
      <c r="Q37" s="33">
        <f t="shared" ref="Q37:Q38" si="14">(K37+L37)/H37</f>
        <v>1.125</v>
      </c>
      <c r="R37" s="34">
        <f t="shared" ref="R37:R38" si="15">I37/H37</f>
        <v>0.375</v>
      </c>
      <c r="S37" s="34">
        <f t="shared" ref="S37:S38" si="16">H37/B37</f>
        <v>4</v>
      </c>
      <c r="T37" s="33">
        <f t="shared" ref="T37:T38" si="17">M37/H37</f>
        <v>1.25</v>
      </c>
      <c r="U37" s="35">
        <f t="shared" ref="U37:U38" si="18">O37/N37</f>
        <v>0.25</v>
      </c>
      <c r="V37" s="33">
        <f>(I37+K37)/H37</f>
        <v>1.375</v>
      </c>
    </row>
    <row r="38" ht="16.5" customHeight="1">
      <c r="A38" s="23" t="s">
        <v>45</v>
      </c>
      <c r="B38" s="23"/>
      <c r="C38" s="23">
        <f t="shared" ref="C38:O38" si="12">SUM(C28:C37)</f>
        <v>8</v>
      </c>
      <c r="D38" s="23">
        <f t="shared" si="12"/>
        <v>2</v>
      </c>
      <c r="E38" s="23">
        <f t="shared" si="12"/>
        <v>0</v>
      </c>
      <c r="F38" s="23">
        <f t="shared" si="12"/>
        <v>241</v>
      </c>
      <c r="G38" s="23">
        <f t="shared" si="12"/>
        <v>204</v>
      </c>
      <c r="H38" s="37">
        <f t="shared" si="12"/>
        <v>48</v>
      </c>
      <c r="I38" s="23">
        <f t="shared" si="12"/>
        <v>49</v>
      </c>
      <c r="J38" s="23">
        <f t="shared" si="12"/>
        <v>0</v>
      </c>
      <c r="K38" s="23">
        <f t="shared" si="12"/>
        <v>37</v>
      </c>
      <c r="L38" s="23">
        <f t="shared" si="12"/>
        <v>6</v>
      </c>
      <c r="M38" s="23">
        <f t="shared" si="12"/>
        <v>59</v>
      </c>
      <c r="N38" s="23">
        <f t="shared" si="12"/>
        <v>49</v>
      </c>
      <c r="O38" s="23">
        <f t="shared" si="12"/>
        <v>24</v>
      </c>
      <c r="P38" s="38">
        <f t="shared" si="13"/>
        <v>4.5</v>
      </c>
      <c r="Q38" s="39">
        <f t="shared" si="14"/>
        <v>0.8958333333</v>
      </c>
      <c r="R38" s="40">
        <f t="shared" si="15"/>
        <v>1.020833333</v>
      </c>
      <c r="S38" s="40" t="str">
        <f t="shared" si="16"/>
        <v>#DIV/0!</v>
      </c>
      <c r="T38" s="39">
        <f t="shared" si="17"/>
        <v>1.229166667</v>
      </c>
      <c r="U38" s="41">
        <f t="shared" si="18"/>
        <v>0.4897959184</v>
      </c>
      <c r="V38" s="39">
        <f>(I38+K38+L38)/H38</f>
        <v>1.916666667</v>
      </c>
    </row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2" width="8.86"/>
    <col customWidth="1" min="23" max="23" width="1.14"/>
    <col customWidth="1" min="24" max="28" width="9.86"/>
    <col customWidth="1" min="29" max="34" width="9.0"/>
  </cols>
  <sheetData>
    <row r="1" ht="16.5" customHeight="1">
      <c r="A1" s="1" t="s">
        <v>67</v>
      </c>
      <c r="T1" s="2"/>
    </row>
    <row r="2" ht="16.5" customHeight="1">
      <c r="A2" s="3" t="s">
        <v>1</v>
      </c>
      <c r="T2" s="2"/>
      <c r="X2" s="42" t="s">
        <v>68</v>
      </c>
      <c r="Y2" s="43"/>
      <c r="Z2" s="43"/>
      <c r="AA2" s="43"/>
      <c r="AB2" s="44"/>
    </row>
    <row r="3" ht="16.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  <c r="X3" s="45" t="s">
        <v>4</v>
      </c>
      <c r="Y3" s="45" t="s">
        <v>17</v>
      </c>
      <c r="Z3" s="45" t="s">
        <v>18</v>
      </c>
      <c r="AA3" s="45" t="s">
        <v>19</v>
      </c>
      <c r="AB3" s="4" t="s">
        <v>20</v>
      </c>
      <c r="AD3" s="46" t="s">
        <v>5</v>
      </c>
      <c r="AE3" s="46" t="s">
        <v>6</v>
      </c>
    </row>
    <row r="4" ht="15.0" customHeight="1">
      <c r="A4" s="4" t="s">
        <v>24</v>
      </c>
      <c r="B4" s="6">
        <f>+'22년 시즌'!B4+'23년 시즌'!B4+'24년 시즌'!B4</f>
        <v>20</v>
      </c>
      <c r="C4" s="47">
        <f t="shared" ref="C4:C24" si="1">+F4/E4</f>
        <v>0.1428571429</v>
      </c>
      <c r="D4" s="6">
        <f>+'22년 시즌'!D4+'23년 시즌'!D4+'24년 시즌'!D4</f>
        <v>25</v>
      </c>
      <c r="E4" s="6">
        <f>+'22년 시즌'!E4+'23년 시즌'!E4+'24년 시즌'!E4</f>
        <v>21</v>
      </c>
      <c r="F4" s="6">
        <f>+'22년 시즌'!F4+'23년 시즌'!F4+'24년 시즌'!F4</f>
        <v>3</v>
      </c>
      <c r="G4" s="6">
        <f>+'22년 시즌'!G4+'23년 시즌'!G4+'24년 시즌'!G4</f>
        <v>2</v>
      </c>
      <c r="H4" s="6">
        <f>+'22년 시즌'!H4+'23년 시즌'!H4+'24년 시즌'!H4</f>
        <v>0</v>
      </c>
      <c r="I4" s="6">
        <f>+'22년 시즌'!I4+'23년 시즌'!I4+'24년 시즌'!I4</f>
        <v>1</v>
      </c>
      <c r="J4" s="6">
        <f>+'22년 시즌'!J4+'23년 시즌'!J4+'24년 시즌'!J4</f>
        <v>0</v>
      </c>
      <c r="K4" s="6">
        <f>+'22년 시즌'!K4+'23년 시즌'!K4+'24년 시즌'!K4</f>
        <v>8</v>
      </c>
      <c r="L4" s="6">
        <f>+'22년 시즌'!L4+'23년 시즌'!L4+'24년 시즌'!L4</f>
        <v>4</v>
      </c>
      <c r="M4" s="6">
        <f>+'22년 시즌'!M4+'23년 시즌'!M4+'24년 시즌'!M4</f>
        <v>10</v>
      </c>
      <c r="N4" s="6">
        <f>+'22년 시즌'!N4+'23년 시즌'!N4+'24년 시즌'!N4</f>
        <v>4</v>
      </c>
      <c r="O4" s="6">
        <f>+'22년 시즌'!O4+'23년 시즌'!O4+'24년 시즌'!O4</f>
        <v>11</v>
      </c>
      <c r="P4" s="48">
        <f t="shared" ref="P4:P24" si="2">+O4/D4</f>
        <v>0.44</v>
      </c>
      <c r="Q4" s="9">
        <f t="shared" ref="Q4:Q24" si="3">+(G4*1+H4*2+I4*3+J4*4)/E4</f>
        <v>0.2380952381</v>
      </c>
      <c r="R4" s="10">
        <f t="shared" ref="R4:R24" si="4">+(F4+N4)/D4</f>
        <v>0.28</v>
      </c>
      <c r="S4" s="11">
        <f t="shared" ref="S4:S24" si="5">+R4+Q4</f>
        <v>0.5180952381</v>
      </c>
      <c r="T4" s="49">
        <f t="shared" ref="T4:T23" si="6">O4/(D4-(F4+N4))</f>
        <v>0.6111111111</v>
      </c>
      <c r="U4" s="13">
        <f t="shared" ref="U4:U23" si="7">RANK(R4,$R$4:$R$23)</f>
        <v>20</v>
      </c>
      <c r="V4" s="14">
        <f t="shared" ref="V4:V23" si="8">RANK(S4,$S$4:$S$23)</f>
        <v>19</v>
      </c>
      <c r="X4" s="50">
        <f>+C4-'통산 성적(~23)'!C4</f>
        <v>0.1428571429</v>
      </c>
      <c r="Y4" s="51">
        <f>+P4-'통산 성적(~23)'!P4</f>
        <v>-0.56</v>
      </c>
      <c r="Z4" s="52">
        <f>+Q4-'통산 성적(~23)'!Q4</f>
        <v>0.2380952381</v>
      </c>
      <c r="AA4" s="52">
        <f>+R4-'통산 성적(~23)'!R4</f>
        <v>0.28</v>
      </c>
      <c r="AB4" s="52">
        <f>+S4-'23년 시즌'!S4</f>
        <v>0.5180952381</v>
      </c>
      <c r="AD4" s="53">
        <f>+D4-'통산 성적(~23)'!D6</f>
        <v>-53</v>
      </c>
      <c r="AE4" s="53">
        <f>+E4-'통산 성적(~23)'!E6</f>
        <v>-39</v>
      </c>
      <c r="AG4" s="53">
        <f t="shared" ref="AG4:AG23" si="9">+AB4*AD4</f>
        <v>-27.45904762</v>
      </c>
      <c r="AH4" s="53">
        <f t="shared" ref="AH4:AH23" si="10">+X4*AE4</f>
        <v>-5.571428571</v>
      </c>
    </row>
    <row r="5" ht="16.5" customHeight="1">
      <c r="A5" s="4" t="s">
        <v>25</v>
      </c>
      <c r="B5" s="6">
        <f>+'22년 시즌'!B5+'23년 시즌'!B5+'24년 시즌'!B5</f>
        <v>29</v>
      </c>
      <c r="C5" s="47">
        <f t="shared" si="1"/>
        <v>0.1935483871</v>
      </c>
      <c r="D5" s="6">
        <f>+'22년 시즌'!D5+'23년 시즌'!D5+'24년 시즌'!D5</f>
        <v>55</v>
      </c>
      <c r="E5" s="6">
        <f>+'22년 시즌'!E5+'23년 시즌'!E5+'24년 시즌'!E5</f>
        <v>31</v>
      </c>
      <c r="F5" s="6">
        <f>+'22년 시즌'!F5+'23년 시즌'!F5+'24년 시즌'!F5</f>
        <v>6</v>
      </c>
      <c r="G5" s="6">
        <f>+'22년 시즌'!G5+'23년 시즌'!G5+'24년 시즌'!G5</f>
        <v>4</v>
      </c>
      <c r="H5" s="6">
        <f>+'22년 시즌'!H5+'23년 시즌'!H5+'24년 시즌'!H5</f>
        <v>2</v>
      </c>
      <c r="I5" s="6">
        <f>+'22년 시즌'!I5+'23년 시즌'!I5+'24년 시즌'!I5</f>
        <v>0</v>
      </c>
      <c r="J5" s="6">
        <f>+'22년 시즌'!J5+'23년 시즌'!J5+'24년 시즌'!J5</f>
        <v>0</v>
      </c>
      <c r="K5" s="6">
        <f>+'22년 시즌'!K5+'23년 시즌'!K5+'24년 시즌'!K5</f>
        <v>12</v>
      </c>
      <c r="L5" s="6">
        <f>+'22년 시즌'!L5+'23년 시즌'!L5+'24년 시즌'!L5</f>
        <v>8</v>
      </c>
      <c r="M5" s="6">
        <f>+'22년 시즌'!M5+'23년 시즌'!M5+'24년 시즌'!M5</f>
        <v>6</v>
      </c>
      <c r="N5" s="6">
        <f>+'22년 시즌'!N5+'23년 시즌'!N5+'24년 시즌'!N5</f>
        <v>23</v>
      </c>
      <c r="O5" s="6">
        <f>+'22년 시즌'!O5+'23년 시즌'!O5+'24년 시즌'!O5</f>
        <v>17</v>
      </c>
      <c r="P5" s="48">
        <f t="shared" si="2"/>
        <v>0.3090909091</v>
      </c>
      <c r="Q5" s="9">
        <f t="shared" si="3"/>
        <v>0.2580645161</v>
      </c>
      <c r="R5" s="10">
        <f t="shared" si="4"/>
        <v>0.5272727273</v>
      </c>
      <c r="S5" s="11">
        <f t="shared" si="5"/>
        <v>0.7853372434</v>
      </c>
      <c r="T5" s="49">
        <f t="shared" si="6"/>
        <v>0.6538461538</v>
      </c>
      <c r="U5" s="13">
        <f t="shared" si="7"/>
        <v>5</v>
      </c>
      <c r="V5" s="14">
        <f t="shared" si="8"/>
        <v>12</v>
      </c>
      <c r="X5" s="50">
        <f>+C5-'통산 성적(~23)'!C5</f>
        <v>-0.04174573055</v>
      </c>
      <c r="Y5" s="51">
        <f>+P5-'통산 성적(~23)'!P5</f>
        <v>0.1032085561</v>
      </c>
      <c r="Z5" s="52">
        <f>+Q5-'통산 성적(~23)'!Q5</f>
        <v>0.02277039848</v>
      </c>
      <c r="AA5" s="52">
        <f>+R5-'통산 성적(~23)'!R5</f>
        <v>-0.06096256684</v>
      </c>
      <c r="AB5" s="52">
        <f>+S5-'23년 시즌'!S5</f>
        <v>-0.02211617275</v>
      </c>
      <c r="AD5" s="53">
        <f>+D5-'통산 성적(~23)'!D10</f>
        <v>-39</v>
      </c>
      <c r="AE5" s="53">
        <f>+E5-'통산 성적(~23)'!E10</f>
        <v>-45</v>
      </c>
      <c r="AG5" s="53">
        <f t="shared" si="9"/>
        <v>0.8625307371</v>
      </c>
      <c r="AH5" s="53">
        <f t="shared" si="10"/>
        <v>1.878557875</v>
      </c>
    </row>
    <row r="6" ht="16.5" customHeight="1">
      <c r="A6" s="4" t="s">
        <v>26</v>
      </c>
      <c r="B6" s="6">
        <f>+'22년 시즌'!B6+'23년 시즌'!B6+'24년 시즌'!B6</f>
        <v>52</v>
      </c>
      <c r="C6" s="47">
        <f t="shared" si="1"/>
        <v>0.5609756098</v>
      </c>
      <c r="D6" s="6">
        <f>+'22년 시즌'!D6+'23년 시즌'!D6+'24년 시즌'!D6</f>
        <v>150</v>
      </c>
      <c r="E6" s="6">
        <f>+'22년 시즌'!E6+'23년 시즌'!E6+'24년 시즌'!E6</f>
        <v>123</v>
      </c>
      <c r="F6" s="6">
        <f>+'22년 시즌'!F6+'23년 시즌'!F6+'24년 시즌'!F6</f>
        <v>69</v>
      </c>
      <c r="G6" s="6">
        <f>+'22년 시즌'!G6+'23년 시즌'!G6+'24년 시즌'!G6</f>
        <v>50</v>
      </c>
      <c r="H6" s="6">
        <f>+'22년 시즌'!H6+'23년 시즌'!H6+'24년 시즌'!H6</f>
        <v>14</v>
      </c>
      <c r="I6" s="6">
        <f>+'22년 시즌'!I6+'23년 시즌'!I6+'24년 시즌'!I6</f>
        <v>4</v>
      </c>
      <c r="J6" s="6">
        <f>+'22년 시즌'!J6+'23년 시즌'!J6+'24년 시즌'!J6</f>
        <v>1</v>
      </c>
      <c r="K6" s="6">
        <f>+'22년 시즌'!K6+'23년 시즌'!K6+'24년 시즌'!K6</f>
        <v>57</v>
      </c>
      <c r="L6" s="6">
        <f>+'22년 시즌'!L6+'23년 시즌'!L6+'24년 시즌'!L6</f>
        <v>62</v>
      </c>
      <c r="M6" s="6">
        <f>+'22년 시즌'!M6+'23년 시즌'!M6+'24년 시즌'!M6</f>
        <v>39</v>
      </c>
      <c r="N6" s="6">
        <f>+'22년 시즌'!N6+'23년 시즌'!N6+'24년 시즌'!N6</f>
        <v>25</v>
      </c>
      <c r="O6" s="6">
        <f>+'22년 시즌'!O6+'23년 시즌'!O6+'24년 시즌'!O6</f>
        <v>9</v>
      </c>
      <c r="P6" s="48">
        <f t="shared" si="2"/>
        <v>0.06</v>
      </c>
      <c r="Q6" s="9">
        <f t="shared" si="3"/>
        <v>0.7642276423</v>
      </c>
      <c r="R6" s="10">
        <f t="shared" si="4"/>
        <v>0.6266666667</v>
      </c>
      <c r="S6" s="11">
        <f t="shared" si="5"/>
        <v>1.390894309</v>
      </c>
      <c r="T6" s="49">
        <f t="shared" si="6"/>
        <v>0.1607142857</v>
      </c>
      <c r="U6" s="13">
        <f t="shared" si="7"/>
        <v>1</v>
      </c>
      <c r="V6" s="14">
        <f t="shared" si="8"/>
        <v>1</v>
      </c>
      <c r="X6" s="50">
        <f>+C6-'통산 성적(~23)'!C6</f>
        <v>0.01097560976</v>
      </c>
      <c r="Y6" s="51">
        <f>+P6-'통산 성적(~23)'!P6</f>
        <v>-0.004102564103</v>
      </c>
      <c r="Z6" s="52">
        <f>+Q6-'통산 성적(~23)'!Q6</f>
        <v>0.03089430894</v>
      </c>
      <c r="AA6" s="52">
        <f>+R6-'통산 성적(~23)'!R6</f>
        <v>-0.001538461538</v>
      </c>
      <c r="AB6" s="52">
        <f>+S6-'23년 시즌'!S6</f>
        <v>0.2958943089</v>
      </c>
      <c r="AD6" s="53">
        <f>+D6-'통산 성적(~23)'!D13</f>
        <v>92</v>
      </c>
      <c r="AE6" s="53">
        <f>+E6-'통산 성적(~23)'!E13</f>
        <v>71</v>
      </c>
      <c r="AG6" s="53">
        <f t="shared" si="9"/>
        <v>27.22227642</v>
      </c>
      <c r="AH6" s="53">
        <f t="shared" si="10"/>
        <v>0.7792682927</v>
      </c>
    </row>
    <row r="7" ht="16.5" customHeight="1">
      <c r="A7" s="4" t="s">
        <v>27</v>
      </c>
      <c r="B7" s="6">
        <f>+'22년 시즌'!B7+'23년 시즌'!B7+'24년 시즌'!B7</f>
        <v>4</v>
      </c>
      <c r="C7" s="47">
        <f t="shared" si="1"/>
        <v>0</v>
      </c>
      <c r="D7" s="6">
        <f>+'22년 시즌'!D7+'23년 시즌'!D7+'24년 시즌'!D7</f>
        <v>11</v>
      </c>
      <c r="E7" s="6">
        <f>+'22년 시즌'!E7+'23년 시즌'!E7+'24년 시즌'!E7</f>
        <v>7</v>
      </c>
      <c r="F7" s="6">
        <f>+'22년 시즌'!F7+'23년 시즌'!F7+'24년 시즌'!F7</f>
        <v>0</v>
      </c>
      <c r="G7" s="6">
        <f>+'22년 시즌'!G7+'23년 시즌'!G7+'24년 시즌'!G7</f>
        <v>0</v>
      </c>
      <c r="H7" s="6">
        <f>+'22년 시즌'!H7+'23년 시즌'!H7+'24년 시즌'!H7</f>
        <v>0</v>
      </c>
      <c r="I7" s="6">
        <f>+'22년 시즌'!I7+'23년 시즌'!I7+'24년 시즌'!I7</f>
        <v>0</v>
      </c>
      <c r="J7" s="6">
        <f>+'22년 시즌'!J7+'23년 시즌'!J7+'24년 시즌'!J7</f>
        <v>0</v>
      </c>
      <c r="K7" s="6">
        <f>+'22년 시즌'!K7+'23년 시즌'!K7+'24년 시즌'!K7</f>
        <v>4</v>
      </c>
      <c r="L7" s="6">
        <f>+'22년 시즌'!L7+'23년 시즌'!L7+'24년 시즌'!L7</f>
        <v>6</v>
      </c>
      <c r="M7" s="6">
        <f>+'22년 시즌'!M7+'23년 시즌'!M7+'24년 시즌'!M7</f>
        <v>1</v>
      </c>
      <c r="N7" s="6">
        <f>+'22년 시즌'!N7+'23년 시즌'!N7+'24년 시즌'!N7</f>
        <v>4</v>
      </c>
      <c r="O7" s="6">
        <f>+'22년 시즌'!O7+'23년 시즌'!O7+'24년 시즌'!O7</f>
        <v>2</v>
      </c>
      <c r="P7" s="48">
        <f t="shared" si="2"/>
        <v>0.1818181818</v>
      </c>
      <c r="Q7" s="9">
        <f t="shared" si="3"/>
        <v>0</v>
      </c>
      <c r="R7" s="10">
        <f t="shared" si="4"/>
        <v>0.3636363636</v>
      </c>
      <c r="S7" s="11">
        <f t="shared" si="5"/>
        <v>0.3636363636</v>
      </c>
      <c r="T7" s="49">
        <f t="shared" si="6"/>
        <v>0.2857142857</v>
      </c>
      <c r="U7" s="13">
        <f t="shared" si="7"/>
        <v>18</v>
      </c>
      <c r="V7" s="14">
        <f t="shared" si="8"/>
        <v>20</v>
      </c>
      <c r="X7" s="50">
        <f>+C7-'통산 성적(~23)'!C7</f>
        <v>0</v>
      </c>
      <c r="Y7" s="51">
        <f>+P7-'통산 성적(~23)'!P7</f>
        <v>0.1818181818</v>
      </c>
      <c r="Z7" s="52">
        <f>+Q7-'통산 성적(~23)'!Q7</f>
        <v>0</v>
      </c>
      <c r="AA7" s="52">
        <f>+R7-'통산 성적(~23)'!R7</f>
        <v>0.3636363636</v>
      </c>
      <c r="AB7" s="52">
        <f>+S7-'23년 시즌'!S7</f>
        <v>0.3636363636</v>
      </c>
      <c r="AD7" s="53">
        <f>+D7-'통산 성적(~23)'!D21</f>
        <v>-60</v>
      </c>
      <c r="AE7" s="53">
        <f>+E7-'통산 성적(~23)'!E21</f>
        <v>-56</v>
      </c>
      <c r="AG7" s="53">
        <f t="shared" si="9"/>
        <v>-21.81818182</v>
      </c>
      <c r="AH7" s="53">
        <f t="shared" si="10"/>
        <v>0</v>
      </c>
    </row>
    <row r="8" ht="16.5" customHeight="1">
      <c r="A8" s="4" t="s">
        <v>28</v>
      </c>
      <c r="B8" s="6">
        <f>+'22년 시즌'!B8+'23년 시즌'!B8+'24년 시즌'!B8</f>
        <v>44</v>
      </c>
      <c r="C8" s="47">
        <f t="shared" si="1"/>
        <v>0.3647058824</v>
      </c>
      <c r="D8" s="6">
        <f>+'22년 시즌'!D8+'23년 시즌'!D8+'24년 시즌'!D8</f>
        <v>112</v>
      </c>
      <c r="E8" s="6">
        <f>+'22년 시즌'!E8+'23년 시즌'!E8+'24년 시즌'!E8</f>
        <v>85</v>
      </c>
      <c r="F8" s="6">
        <f>+'22년 시즌'!F8+'23년 시즌'!F8+'24년 시즌'!F8</f>
        <v>31</v>
      </c>
      <c r="G8" s="6">
        <f>+'22년 시즌'!G8+'23년 시즌'!G8+'24년 시즌'!G8</f>
        <v>20</v>
      </c>
      <c r="H8" s="6">
        <f>+'22년 시즌'!H8+'23년 시즌'!H8+'24년 시즌'!H8</f>
        <v>7</v>
      </c>
      <c r="I8" s="6">
        <f>+'22년 시즌'!I8+'23년 시즌'!I8+'24년 시즌'!I8</f>
        <v>3</v>
      </c>
      <c r="J8" s="6">
        <f>+'22년 시즌'!J8+'23년 시즌'!J8+'24년 시즌'!J8</f>
        <v>1</v>
      </c>
      <c r="K8" s="6">
        <f>+'22년 시즌'!K8+'23년 시즌'!K8+'24년 시즌'!K8</f>
        <v>35</v>
      </c>
      <c r="L8" s="6">
        <f>+'22년 시즌'!L8+'23년 시즌'!L8+'24년 시즌'!L8</f>
        <v>33</v>
      </c>
      <c r="M8" s="6">
        <f>+'22년 시즌'!M8+'23년 시즌'!M8+'24년 시즌'!M8</f>
        <v>19</v>
      </c>
      <c r="N8" s="6">
        <f>+'22년 시즌'!N8+'23년 시즌'!N8+'24년 시즌'!N8</f>
        <v>26</v>
      </c>
      <c r="O8" s="6">
        <f>+'22년 시즌'!O8+'23년 시즌'!O8+'24년 시즌'!O8</f>
        <v>23</v>
      </c>
      <c r="P8" s="48">
        <f t="shared" si="2"/>
        <v>0.2053571429</v>
      </c>
      <c r="Q8" s="9">
        <f t="shared" si="3"/>
        <v>0.5529411765</v>
      </c>
      <c r="R8" s="10">
        <f t="shared" si="4"/>
        <v>0.5089285714</v>
      </c>
      <c r="S8" s="11">
        <f t="shared" si="5"/>
        <v>1.061869748</v>
      </c>
      <c r="T8" s="49">
        <f t="shared" si="6"/>
        <v>0.4181818182</v>
      </c>
      <c r="U8" s="13">
        <f t="shared" si="7"/>
        <v>7</v>
      </c>
      <c r="V8" s="14">
        <f t="shared" si="8"/>
        <v>5</v>
      </c>
      <c r="X8" s="50">
        <f>+C8-'통산 성적(~23)'!C8</f>
        <v>-0.001960784314</v>
      </c>
      <c r="Y8" s="51">
        <f>+P8-'통산 성적(~23)'!P8</f>
        <v>0.01869047619</v>
      </c>
      <c r="Z8" s="52">
        <f>+Q8-'통산 성적(~23)'!Q8</f>
        <v>0.002941176471</v>
      </c>
      <c r="AA8" s="52">
        <f>+R8-'통산 성적(~23)'!R8</f>
        <v>0.02892857143</v>
      </c>
      <c r="AB8" s="52">
        <f>+S8-'23년 시즌'!S8</f>
        <v>0.06517163469</v>
      </c>
      <c r="AD8" s="53">
        <f>+D8-'통산 성적(~23)'!D18</f>
        <v>75</v>
      </c>
      <c r="AE8" s="53">
        <f>+E8-'통산 성적(~23)'!E18</f>
        <v>54</v>
      </c>
      <c r="AG8" s="53">
        <f t="shared" si="9"/>
        <v>4.887872602</v>
      </c>
      <c r="AH8" s="53">
        <f t="shared" si="10"/>
        <v>-0.1058823529</v>
      </c>
    </row>
    <row r="9" ht="16.5" customHeight="1">
      <c r="A9" s="4" t="s">
        <v>29</v>
      </c>
      <c r="B9" s="6">
        <f>+'22년 시즌'!B9+'23년 시즌'!B9+'24년 시즌'!B9</f>
        <v>22</v>
      </c>
      <c r="C9" s="47">
        <f t="shared" si="1"/>
        <v>0.275</v>
      </c>
      <c r="D9" s="6">
        <f>+'22년 시즌'!D9+'23년 시즌'!D9+'24년 시즌'!D9</f>
        <v>48</v>
      </c>
      <c r="E9" s="6">
        <f>+'22년 시즌'!E9+'23년 시즌'!E9+'24년 시즌'!E9</f>
        <v>40</v>
      </c>
      <c r="F9" s="6">
        <f>+'22년 시즌'!F9+'23년 시즌'!F9+'24년 시즌'!F9</f>
        <v>11</v>
      </c>
      <c r="G9" s="6">
        <f>+'22년 시즌'!G9+'23년 시즌'!G9+'24년 시즌'!G9</f>
        <v>8</v>
      </c>
      <c r="H9" s="6">
        <f>+'22년 시즌'!H9+'23년 시즌'!H9+'24년 시즌'!H9</f>
        <v>1</v>
      </c>
      <c r="I9" s="6">
        <f>+'22년 시즌'!I9+'23년 시즌'!I9+'24년 시즌'!I9</f>
        <v>0</v>
      </c>
      <c r="J9" s="6">
        <f>+'22년 시즌'!J9+'23년 시즌'!J9+'24년 시즌'!J9</f>
        <v>0</v>
      </c>
      <c r="K9" s="6">
        <f>+'22년 시즌'!K9+'23년 시즌'!K9+'24년 시즌'!K9</f>
        <v>10</v>
      </c>
      <c r="L9" s="6">
        <f>+'22년 시즌'!L9+'23년 시즌'!L9+'24년 시즌'!L9</f>
        <v>6</v>
      </c>
      <c r="M9" s="6">
        <f>+'22년 시즌'!M9+'23년 시즌'!M9+'24년 시즌'!M9</f>
        <v>8</v>
      </c>
      <c r="N9" s="6">
        <f>+'22년 시즌'!N9+'23년 시즌'!N9+'24년 시즌'!N9</f>
        <v>8</v>
      </c>
      <c r="O9" s="6">
        <f>+'22년 시즌'!O9+'23년 시즌'!O9+'24년 시즌'!O9</f>
        <v>16</v>
      </c>
      <c r="P9" s="48">
        <f t="shared" si="2"/>
        <v>0.3333333333</v>
      </c>
      <c r="Q9" s="9">
        <f t="shared" si="3"/>
        <v>0.25</v>
      </c>
      <c r="R9" s="10">
        <f t="shared" si="4"/>
        <v>0.3958333333</v>
      </c>
      <c r="S9" s="11">
        <f t="shared" si="5"/>
        <v>0.6458333333</v>
      </c>
      <c r="T9" s="49">
        <f t="shared" si="6"/>
        <v>0.5517241379</v>
      </c>
      <c r="U9" s="13">
        <f t="shared" si="7"/>
        <v>15</v>
      </c>
      <c r="V9" s="14">
        <f t="shared" si="8"/>
        <v>17</v>
      </c>
      <c r="X9" s="50">
        <f>+C9-'통산 성적(~23)'!C9</f>
        <v>0.04919354839</v>
      </c>
      <c r="Y9" s="51">
        <f>+P9-'통산 성적(~23)'!P9</f>
        <v>-0.06140350877</v>
      </c>
      <c r="Z9" s="52">
        <f>+Q9-'통산 성적(~23)'!Q9</f>
        <v>-0.008064516129</v>
      </c>
      <c r="AA9" s="52">
        <f>+R9-'통산 성적(~23)'!R9</f>
        <v>0.0274122807</v>
      </c>
      <c r="AB9" s="52">
        <f>+S9-'23년 시즌'!S9</f>
        <v>0.1279385965</v>
      </c>
      <c r="AD9" s="53">
        <f>+D9-'통산 성적(~23)'!D17</f>
        <v>36</v>
      </c>
      <c r="AE9" s="53">
        <f>+E9-'통산 성적(~23)'!E17</f>
        <v>30</v>
      </c>
      <c r="AG9" s="53">
        <f t="shared" si="9"/>
        <v>4.605789474</v>
      </c>
      <c r="AH9" s="53">
        <f t="shared" si="10"/>
        <v>1.475806452</v>
      </c>
    </row>
    <row r="10" ht="16.5" customHeight="1">
      <c r="A10" s="4" t="s">
        <v>30</v>
      </c>
      <c r="B10" s="6">
        <f>+'22년 시즌'!B10+'23년 시즌'!B10+'24년 시즌'!B10</f>
        <v>54</v>
      </c>
      <c r="C10" s="47">
        <f t="shared" si="1"/>
        <v>0.5319148936</v>
      </c>
      <c r="D10" s="6">
        <f>+'22년 시즌'!D10+'23년 시즌'!D10+'24년 시즌'!D10</f>
        <v>168</v>
      </c>
      <c r="E10" s="6">
        <f>+'22년 시즌'!E10+'23년 시즌'!E10+'24년 시즌'!E10</f>
        <v>141</v>
      </c>
      <c r="F10" s="6">
        <f>+'22년 시즌'!F10+'23년 시즌'!F10+'24년 시즌'!F10</f>
        <v>75</v>
      </c>
      <c r="G10" s="6">
        <f>+'22년 시즌'!G10+'23년 시즌'!G10+'24년 시즌'!G10</f>
        <v>54</v>
      </c>
      <c r="H10" s="6">
        <f>+'22년 시즌'!H10+'23년 시즌'!H10+'24년 시즌'!H10</f>
        <v>12</v>
      </c>
      <c r="I10" s="6">
        <f>+'22년 시즌'!I10+'23년 시즌'!I10+'24년 시즌'!I10</f>
        <v>8</v>
      </c>
      <c r="J10" s="6">
        <f>+'22년 시즌'!J10+'23년 시즌'!J10+'24년 시즌'!J10</f>
        <v>1</v>
      </c>
      <c r="K10" s="6">
        <f>+'22년 시즌'!K10+'23년 시즌'!K10+'24년 시즌'!K10</f>
        <v>69</v>
      </c>
      <c r="L10" s="6">
        <f>+'22년 시즌'!L10+'23년 시즌'!L10+'24년 시즌'!L10</f>
        <v>50</v>
      </c>
      <c r="M10" s="6">
        <f>+'22년 시즌'!M10+'23년 시즌'!M10+'24년 시즌'!M10</f>
        <v>79</v>
      </c>
      <c r="N10" s="6">
        <f>+'22년 시즌'!N10+'23년 시즌'!N10+'24년 시즌'!N10</f>
        <v>22</v>
      </c>
      <c r="O10" s="6">
        <f>+'22년 시즌'!O10+'23년 시즌'!O10+'24년 시즌'!O10</f>
        <v>12</v>
      </c>
      <c r="P10" s="48">
        <f t="shared" si="2"/>
        <v>0.07142857143</v>
      </c>
      <c r="Q10" s="9">
        <f t="shared" si="3"/>
        <v>0.7517730496</v>
      </c>
      <c r="R10" s="10">
        <f t="shared" si="4"/>
        <v>0.5773809524</v>
      </c>
      <c r="S10" s="11">
        <f t="shared" si="5"/>
        <v>1.329154002</v>
      </c>
      <c r="T10" s="49">
        <f t="shared" si="6"/>
        <v>0.1690140845</v>
      </c>
      <c r="U10" s="13">
        <f t="shared" si="7"/>
        <v>2</v>
      </c>
      <c r="V10" s="14">
        <f t="shared" si="8"/>
        <v>3</v>
      </c>
      <c r="X10" s="50">
        <f>+C10-'통산 성적(~23)'!C10</f>
        <v>0.01875699888</v>
      </c>
      <c r="Y10" s="51">
        <f>+P10-'통산 성적(~23)'!P10</f>
        <v>-0.01367781155</v>
      </c>
      <c r="Z10" s="52">
        <f>+Q10-'통산 성적(~23)'!Q10</f>
        <v>0.02808883912</v>
      </c>
      <c r="AA10" s="52">
        <f>+R10-'통산 성적(~23)'!R10</f>
        <v>-0.007725430598</v>
      </c>
      <c r="AB10" s="52">
        <f>+S10-'23년 시즌'!S10</f>
        <v>-0.170845998</v>
      </c>
      <c r="AD10" s="53">
        <f>+D10-'통산 성적(~23)'!D8</f>
        <v>93</v>
      </c>
      <c r="AE10" s="53">
        <f>+E10-'통산 성적(~23)'!E8</f>
        <v>81</v>
      </c>
      <c r="AG10" s="53">
        <f t="shared" si="9"/>
        <v>-15.88867781</v>
      </c>
      <c r="AH10" s="53">
        <f t="shared" si="10"/>
        <v>1.519316909</v>
      </c>
    </row>
    <row r="11" ht="16.5" customHeight="1">
      <c r="A11" s="4" t="s">
        <v>31</v>
      </c>
      <c r="B11" s="6">
        <f>+'22년 시즌'!B11+'23년 시즌'!B11+'24년 시즌'!B11</f>
        <v>34</v>
      </c>
      <c r="C11" s="47">
        <f t="shared" si="1"/>
        <v>0.2786885246</v>
      </c>
      <c r="D11" s="6">
        <f>+'22년 시즌'!D11+'23년 시즌'!D11+'24년 시즌'!D11</f>
        <v>69</v>
      </c>
      <c r="E11" s="6">
        <f>+'22년 시즌'!E11+'23년 시즌'!E11+'24년 시즌'!E11</f>
        <v>61</v>
      </c>
      <c r="F11" s="6">
        <f>+'22년 시즌'!F11+'23년 시즌'!F11+'24년 시즌'!F11</f>
        <v>17</v>
      </c>
      <c r="G11" s="6">
        <f>+'22년 시즌'!G11+'23년 시즌'!G11+'24년 시즌'!G11</f>
        <v>15</v>
      </c>
      <c r="H11" s="6">
        <f>+'22년 시즌'!H11+'23년 시즌'!H11+'24년 시즌'!H11</f>
        <v>2</v>
      </c>
      <c r="I11" s="6">
        <f>+'22년 시즌'!I11+'23년 시즌'!I11+'24년 시즌'!I11</f>
        <v>0</v>
      </c>
      <c r="J11" s="6">
        <f>+'22년 시즌'!J11+'23년 시즌'!J11+'24년 시즌'!J11</f>
        <v>0</v>
      </c>
      <c r="K11" s="6">
        <f>+'22년 시즌'!K11+'23년 시즌'!K11+'24년 시즌'!K11</f>
        <v>20</v>
      </c>
      <c r="L11" s="6">
        <f>+'22년 시즌'!L11+'23년 시즌'!L11+'24년 시즌'!L11</f>
        <v>15</v>
      </c>
      <c r="M11" s="6">
        <f>+'22년 시즌'!M11+'23년 시즌'!M11+'24년 시즌'!M11</f>
        <v>15</v>
      </c>
      <c r="N11" s="6">
        <f>+'22년 시즌'!N11+'23년 시즌'!N11+'24년 시즌'!N11</f>
        <v>8</v>
      </c>
      <c r="O11" s="6">
        <f>+'22년 시즌'!O11+'23년 시즌'!O11+'24년 시즌'!O11</f>
        <v>14</v>
      </c>
      <c r="P11" s="48">
        <f t="shared" si="2"/>
        <v>0.2028985507</v>
      </c>
      <c r="Q11" s="9">
        <f t="shared" si="3"/>
        <v>0.3114754098</v>
      </c>
      <c r="R11" s="10">
        <f t="shared" si="4"/>
        <v>0.3623188406</v>
      </c>
      <c r="S11" s="11">
        <f t="shared" si="5"/>
        <v>0.6737942504</v>
      </c>
      <c r="T11" s="49">
        <f t="shared" si="6"/>
        <v>0.3181818182</v>
      </c>
      <c r="U11" s="13">
        <f t="shared" si="7"/>
        <v>19</v>
      </c>
      <c r="V11" s="14">
        <f t="shared" si="8"/>
        <v>14</v>
      </c>
      <c r="X11" s="50">
        <f>+C11-'통산 성적(~23)'!C11</f>
        <v>-0.00256147541</v>
      </c>
      <c r="Y11" s="51">
        <f>+P11-'통산 성적(~23)'!P11</f>
        <v>-0.0193236715</v>
      </c>
      <c r="Z11" s="52">
        <f>+Q11-'통산 성적(~23)'!Q11</f>
        <v>-0.001024590164</v>
      </c>
      <c r="AA11" s="52">
        <f>+R11-'통산 성적(~23)'!R11</f>
        <v>0.001207729469</v>
      </c>
      <c r="AB11" s="52">
        <f>+S11-'23년 시즌'!S11</f>
        <v>0.08373213861</v>
      </c>
      <c r="AD11" s="53">
        <f>+D11-'통산 성적(~23)'!D19</f>
        <v>29</v>
      </c>
      <c r="AE11" s="53">
        <f>+E11-'통산 성적(~23)'!E19</f>
        <v>27</v>
      </c>
      <c r="AG11" s="53">
        <f t="shared" si="9"/>
        <v>2.42823202</v>
      </c>
      <c r="AH11" s="53">
        <f t="shared" si="10"/>
        <v>-0.06915983607</v>
      </c>
    </row>
    <row r="12" ht="16.5" customHeight="1">
      <c r="A12" s="4" t="s">
        <v>32</v>
      </c>
      <c r="B12" s="6">
        <f>+'22년 시즌'!B12+'23년 시즌'!B12+'24년 시즌'!B12</f>
        <v>20</v>
      </c>
      <c r="C12" s="47">
        <f t="shared" si="1"/>
        <v>0.3076923077</v>
      </c>
      <c r="D12" s="6">
        <f>+'22년 시즌'!D12+'23년 시즌'!D12+'24년 시즌'!D12</f>
        <v>41</v>
      </c>
      <c r="E12" s="6">
        <f>+'22년 시즌'!E12+'23년 시즌'!E12+'24년 시즌'!E12</f>
        <v>26</v>
      </c>
      <c r="F12" s="6">
        <f>+'22년 시즌'!F12+'23년 시즌'!F12+'24년 시즌'!F12</f>
        <v>8</v>
      </c>
      <c r="G12" s="6">
        <f>+'22년 시즌'!G12+'23년 시즌'!G12+'24년 시즌'!G12</f>
        <v>7</v>
      </c>
      <c r="H12" s="6">
        <f>+'22년 시즌'!H12+'23년 시즌'!H12+'24년 시즌'!H12</f>
        <v>1</v>
      </c>
      <c r="I12" s="6">
        <f>+'22년 시즌'!I12+'23년 시즌'!I12+'24년 시즌'!I12</f>
        <v>0</v>
      </c>
      <c r="J12" s="6">
        <f>+'22년 시즌'!J12+'23년 시즌'!J12+'24년 시즌'!J12</f>
        <v>0</v>
      </c>
      <c r="K12" s="6">
        <f>+'22년 시즌'!K12+'23년 시즌'!K12+'24년 시즌'!K12</f>
        <v>16</v>
      </c>
      <c r="L12" s="6">
        <f>+'22년 시즌'!L12+'23년 시즌'!L12+'24년 시즌'!L12</f>
        <v>5</v>
      </c>
      <c r="M12" s="6">
        <f>+'22년 시즌'!M12+'23년 시즌'!M12+'24년 시즌'!M12</f>
        <v>11</v>
      </c>
      <c r="N12" s="6">
        <f>+'22년 시즌'!N12+'23년 시즌'!N12+'24년 시즌'!N12</f>
        <v>8</v>
      </c>
      <c r="O12" s="6">
        <f>+'22년 시즌'!O12+'23년 시즌'!O12+'24년 시즌'!O12</f>
        <v>2</v>
      </c>
      <c r="P12" s="48">
        <f t="shared" si="2"/>
        <v>0.0487804878</v>
      </c>
      <c r="Q12" s="9">
        <f t="shared" si="3"/>
        <v>0.3461538462</v>
      </c>
      <c r="R12" s="10">
        <f t="shared" si="4"/>
        <v>0.3902439024</v>
      </c>
      <c r="S12" s="11">
        <f t="shared" si="5"/>
        <v>0.7363977486</v>
      </c>
      <c r="T12" s="49">
        <f t="shared" si="6"/>
        <v>0.08</v>
      </c>
      <c r="U12" s="13">
        <f t="shared" si="7"/>
        <v>16</v>
      </c>
      <c r="V12" s="14">
        <f t="shared" si="8"/>
        <v>13</v>
      </c>
      <c r="X12" s="50">
        <f>+C12-'통산 성적(~23)'!C12</f>
        <v>0.141025641</v>
      </c>
      <c r="Y12" s="51">
        <f>+P12-'통산 성적(~23)'!P12</f>
        <v>-0.06233062331</v>
      </c>
      <c r="Z12" s="52">
        <f>+Q12-'통산 성적(~23)'!Q12</f>
        <v>0.1794871795</v>
      </c>
      <c r="AA12" s="52">
        <f>+R12-'통산 성적(~23)'!R12</f>
        <v>0.2791327913</v>
      </c>
      <c r="AB12" s="52">
        <f>+S12-'23년 시즌'!S12</f>
        <v>0.4586199708</v>
      </c>
      <c r="AD12" s="53">
        <f>+D12-'통산 성적(~23)'!D16</f>
        <v>20</v>
      </c>
      <c r="AE12" s="53">
        <f>+E12-'통산 성적(~23)'!E16</f>
        <v>10</v>
      </c>
      <c r="AG12" s="53">
        <f t="shared" si="9"/>
        <v>9.172399416</v>
      </c>
      <c r="AH12" s="53">
        <f t="shared" si="10"/>
        <v>1.41025641</v>
      </c>
    </row>
    <row r="13" ht="16.5" customHeight="1">
      <c r="A13" s="4" t="s">
        <v>33</v>
      </c>
      <c r="B13" s="6">
        <f>+'22년 시즌'!B13+'23년 시즌'!B13+'24년 시즌'!B13</f>
        <v>47</v>
      </c>
      <c r="C13" s="47">
        <f t="shared" si="1"/>
        <v>0.5</v>
      </c>
      <c r="D13" s="6">
        <f>+'22년 시즌'!D13+'23년 시즌'!D13+'24년 시즌'!D13</f>
        <v>125</v>
      </c>
      <c r="E13" s="6">
        <f>+'22년 시즌'!E13+'23년 시즌'!E13+'24년 시즌'!E13</f>
        <v>104</v>
      </c>
      <c r="F13" s="6">
        <f>+'22년 시즌'!F13+'23년 시즌'!F13+'24년 시즌'!F13</f>
        <v>52</v>
      </c>
      <c r="G13" s="6">
        <f>+'22년 시즌'!G13+'23년 시즌'!G13+'24년 시즌'!G13</f>
        <v>29</v>
      </c>
      <c r="H13" s="6">
        <f>+'22년 시즌'!H13+'23년 시즌'!H13+'24년 시즌'!H13</f>
        <v>20</v>
      </c>
      <c r="I13" s="6">
        <f>+'22년 시즌'!I13+'23년 시즌'!I13+'24년 시즌'!I13</f>
        <v>2</v>
      </c>
      <c r="J13" s="6">
        <f>+'22년 시즌'!J13+'23년 시즌'!J13+'24년 시즌'!J13</f>
        <v>1</v>
      </c>
      <c r="K13" s="6">
        <f>+'22년 시즌'!K13+'23년 시즌'!K13+'24년 시즌'!K13</f>
        <v>40</v>
      </c>
      <c r="L13" s="6">
        <f>+'22년 시즌'!L13+'23년 시즌'!L13+'24년 시즌'!L13</f>
        <v>42</v>
      </c>
      <c r="M13" s="6">
        <f>+'22년 시즌'!M13+'23년 시즌'!M13+'24년 시즌'!M13</f>
        <v>19</v>
      </c>
      <c r="N13" s="6">
        <f>+'22년 시즌'!N13+'23년 시즌'!N13+'24년 시즌'!N13</f>
        <v>20</v>
      </c>
      <c r="O13" s="6">
        <f>+'22년 시즌'!O13+'23년 시즌'!O13+'24년 시즌'!O13</f>
        <v>5</v>
      </c>
      <c r="P13" s="48">
        <f t="shared" si="2"/>
        <v>0.04</v>
      </c>
      <c r="Q13" s="9">
        <f t="shared" si="3"/>
        <v>0.7596153846</v>
      </c>
      <c r="R13" s="10">
        <f t="shared" si="4"/>
        <v>0.576</v>
      </c>
      <c r="S13" s="11">
        <f t="shared" si="5"/>
        <v>1.335615385</v>
      </c>
      <c r="T13" s="49">
        <f t="shared" si="6"/>
        <v>0.09433962264</v>
      </c>
      <c r="U13" s="13">
        <f t="shared" si="7"/>
        <v>3</v>
      </c>
      <c r="V13" s="14">
        <f t="shared" si="8"/>
        <v>2</v>
      </c>
      <c r="X13" s="50">
        <f>+C13-'통산 성적(~23)'!C13</f>
        <v>-0.01923076923</v>
      </c>
      <c r="Y13" s="51">
        <f>+P13-'통산 성적(~23)'!P13</f>
        <v>-0.04620689655</v>
      </c>
      <c r="Z13" s="52">
        <f>+Q13-'통산 성적(~23)'!Q13</f>
        <v>-0.1057692308</v>
      </c>
      <c r="AA13" s="52">
        <f>+R13-'통산 성적(~23)'!R13</f>
        <v>0.02427586207</v>
      </c>
      <c r="AB13" s="52">
        <f>+S13-'23년 시즌'!S13</f>
        <v>-0.07624358974</v>
      </c>
      <c r="AD13" s="53">
        <f>+D13-'통산 성적(~23)'!D22</f>
        <v>101</v>
      </c>
      <c r="AE13" s="53">
        <f>+E13-'통산 성적(~23)'!E22</f>
        <v>85</v>
      </c>
      <c r="AG13" s="53">
        <f t="shared" si="9"/>
        <v>-7.700602564</v>
      </c>
      <c r="AH13" s="53">
        <f t="shared" si="10"/>
        <v>-1.634615385</v>
      </c>
    </row>
    <row r="14" ht="16.5" customHeight="1">
      <c r="A14" s="4" t="s">
        <v>35</v>
      </c>
      <c r="B14" s="6">
        <f>+'22년 시즌'!B15+'23년 시즌'!B15+'24년 시즌'!B14</f>
        <v>35</v>
      </c>
      <c r="C14" s="47">
        <f t="shared" si="1"/>
        <v>0.2166666667</v>
      </c>
      <c r="D14" s="6">
        <f>+'22년 시즌'!D15+'23년 시즌'!D15+'24년 시즌'!D14</f>
        <v>86</v>
      </c>
      <c r="E14" s="6">
        <f>+'22년 시즌'!E15+'23년 시즌'!E15+'24년 시즌'!E14</f>
        <v>60</v>
      </c>
      <c r="F14" s="6">
        <f>+'22년 시즌'!F15+'23년 시즌'!F15+'24년 시즌'!F14</f>
        <v>13</v>
      </c>
      <c r="G14" s="6">
        <f>+'22년 시즌'!G15+'23년 시즌'!G15+'24년 시즌'!G14</f>
        <v>10</v>
      </c>
      <c r="H14" s="6">
        <f>+'22년 시즌'!H15+'23년 시즌'!H15+'24년 시즌'!H14</f>
        <v>3</v>
      </c>
      <c r="I14" s="6">
        <f>+'22년 시즌'!I15+'23년 시즌'!I15+'24년 시즌'!I14</f>
        <v>0</v>
      </c>
      <c r="J14" s="6">
        <f>+'22년 시즌'!J15+'23년 시즌'!J15+'24년 시즌'!J14</f>
        <v>0</v>
      </c>
      <c r="K14" s="6">
        <f>+'22년 시즌'!K15+'23년 시즌'!K15+'24년 시즌'!K14</f>
        <v>18</v>
      </c>
      <c r="L14" s="6">
        <f>+'22년 시즌'!L15+'23년 시즌'!L15+'24년 시즌'!L14</f>
        <v>17</v>
      </c>
      <c r="M14" s="6">
        <f>+'22년 시즌'!M15+'23년 시즌'!M15+'24년 시즌'!M14</f>
        <v>14</v>
      </c>
      <c r="N14" s="6">
        <f>+'22년 시즌'!N15+'23년 시즌'!N15+'24년 시즌'!N14</f>
        <v>22</v>
      </c>
      <c r="O14" s="6">
        <f>+'22년 시즌'!O15+'23년 시즌'!O15+'24년 시즌'!O14</f>
        <v>32</v>
      </c>
      <c r="P14" s="48">
        <f t="shared" si="2"/>
        <v>0.3720930233</v>
      </c>
      <c r="Q14" s="9">
        <f t="shared" si="3"/>
        <v>0.2666666667</v>
      </c>
      <c r="R14" s="10">
        <f t="shared" si="4"/>
        <v>0.4069767442</v>
      </c>
      <c r="S14" s="11">
        <f t="shared" si="5"/>
        <v>0.6736434109</v>
      </c>
      <c r="T14" s="49">
        <f t="shared" si="6"/>
        <v>0.6274509804</v>
      </c>
      <c r="U14" s="13">
        <f t="shared" si="7"/>
        <v>14</v>
      </c>
      <c r="V14" s="14">
        <f t="shared" si="8"/>
        <v>15</v>
      </c>
      <c r="X14" s="50">
        <f>+C14-'통산 성적(~23)'!C15</f>
        <v>0.06282051282</v>
      </c>
      <c r="Y14" s="51">
        <f>+P14-'통산 성적(~23)'!P15</f>
        <v>0.02209302326</v>
      </c>
      <c r="Z14" s="52">
        <f>+Q14-'통산 성적(~23)'!Q15</f>
        <v>0.1128205128</v>
      </c>
      <c r="AA14" s="52">
        <f>+R14-'통산 성적(~23)'!R15</f>
        <v>0.1069767442</v>
      </c>
      <c r="AB14" s="52">
        <f>+S14-'23년 시즌'!S15</f>
        <v>0.219797257</v>
      </c>
      <c r="AD14" s="53">
        <f>+D14-'통산 성적(~23)'!D23</f>
        <v>24</v>
      </c>
      <c r="AE14" s="53">
        <f>+E14-'통산 성적(~23)'!E23</f>
        <v>8</v>
      </c>
      <c r="AG14" s="53">
        <f t="shared" si="9"/>
        <v>5.275134168</v>
      </c>
      <c r="AH14" s="53">
        <f t="shared" si="10"/>
        <v>0.5025641026</v>
      </c>
    </row>
    <row r="15" ht="16.5" customHeight="1">
      <c r="A15" s="4" t="s">
        <v>36</v>
      </c>
      <c r="B15" s="6">
        <f>+'22년 시즌'!B16+'23년 시즌'!B16+'24년 시즌'!B15</f>
        <v>37</v>
      </c>
      <c r="C15" s="47">
        <f t="shared" si="1"/>
        <v>0.35</v>
      </c>
      <c r="D15" s="6">
        <f>+'22년 시즌'!D16+'23년 시즌'!D16+'24년 시즌'!D15</f>
        <v>68</v>
      </c>
      <c r="E15" s="6">
        <f>+'22년 시즌'!E16+'23년 시즌'!E16+'24년 시즌'!E15</f>
        <v>60</v>
      </c>
      <c r="F15" s="6">
        <f>+'22년 시즌'!F16+'23년 시즌'!F16+'24년 시즌'!F15</f>
        <v>21</v>
      </c>
      <c r="G15" s="6">
        <f>+'22년 시즌'!G16+'23년 시즌'!G16+'24년 시즌'!G15</f>
        <v>16</v>
      </c>
      <c r="H15" s="6">
        <f>+'22년 시즌'!H16+'23년 시즌'!H16+'24년 시즌'!H15</f>
        <v>5</v>
      </c>
      <c r="I15" s="6">
        <f>+'22년 시즌'!I16+'23년 시즌'!I16+'24년 시즌'!I15</f>
        <v>0</v>
      </c>
      <c r="J15" s="6">
        <f>+'22년 시즌'!J16+'23년 시즌'!J16+'24년 시즌'!J15</f>
        <v>0</v>
      </c>
      <c r="K15" s="6">
        <f>+'22년 시즌'!K16+'23년 시즌'!K16+'24년 시즌'!K15</f>
        <v>17</v>
      </c>
      <c r="L15" s="6">
        <f>+'22년 시즌'!L16+'23년 시즌'!L16+'24년 시즌'!L15</f>
        <v>22</v>
      </c>
      <c r="M15" s="6">
        <f>+'22년 시즌'!M16+'23년 시즌'!M16+'24년 시즌'!M15</f>
        <v>13</v>
      </c>
      <c r="N15" s="6">
        <f>+'22년 시즌'!N16+'23년 시즌'!N16+'24년 시즌'!N15</f>
        <v>7</v>
      </c>
      <c r="O15" s="6">
        <f>+'22년 시즌'!O16+'23년 시즌'!O16+'24년 시즌'!O15</f>
        <v>13</v>
      </c>
      <c r="P15" s="48">
        <f t="shared" si="2"/>
        <v>0.1911764706</v>
      </c>
      <c r="Q15" s="9">
        <f t="shared" si="3"/>
        <v>0.4333333333</v>
      </c>
      <c r="R15" s="10">
        <f t="shared" si="4"/>
        <v>0.4117647059</v>
      </c>
      <c r="S15" s="11">
        <f t="shared" si="5"/>
        <v>0.8450980392</v>
      </c>
      <c r="T15" s="49">
        <f t="shared" si="6"/>
        <v>0.325</v>
      </c>
      <c r="U15" s="13">
        <f t="shared" si="7"/>
        <v>13</v>
      </c>
      <c r="V15" s="14">
        <f t="shared" si="8"/>
        <v>11</v>
      </c>
      <c r="X15" s="50">
        <f>+C15-'통산 성적(~23)'!C16</f>
        <v>-0.025</v>
      </c>
      <c r="Y15" s="51">
        <f>+P15-'통산 성적(~23)'!P16</f>
        <v>0.04831932773</v>
      </c>
      <c r="Z15" s="52">
        <f>+Q15-'통산 성적(~23)'!Q16</f>
        <v>-0.06666666667</v>
      </c>
      <c r="AA15" s="52">
        <f>+R15-'통산 성적(~23)'!R16</f>
        <v>-0.1120448179</v>
      </c>
      <c r="AB15" s="52">
        <f>+S15-'23년 시즌'!S16</f>
        <v>-0.09934640523</v>
      </c>
      <c r="AD15" s="53">
        <f>+D15-'통산 성적(~23)'!D12</f>
        <v>59</v>
      </c>
      <c r="AE15" s="53">
        <f>+E15-'통산 성적(~23)'!E12</f>
        <v>54</v>
      </c>
      <c r="AG15" s="53">
        <f t="shared" si="9"/>
        <v>-5.861437908</v>
      </c>
      <c r="AH15" s="53">
        <f t="shared" si="10"/>
        <v>-1.35</v>
      </c>
    </row>
    <row r="16" ht="16.5" customHeight="1">
      <c r="A16" s="4" t="s">
        <v>37</v>
      </c>
      <c r="B16" s="6">
        <f>+'22년 시즌'!B17+'23년 시즌'!B17+'24년 시즌'!B16</f>
        <v>28</v>
      </c>
      <c r="C16" s="47">
        <f t="shared" si="1"/>
        <v>0.3823529412</v>
      </c>
      <c r="D16" s="6">
        <f>+'22년 시즌'!D17+'23년 시즌'!D17+'24년 시즌'!D16</f>
        <v>88</v>
      </c>
      <c r="E16" s="6">
        <f>+'22년 시즌'!E17+'23년 시즌'!E17+'24년 시즌'!E16</f>
        <v>68</v>
      </c>
      <c r="F16" s="6">
        <f>+'22년 시즌'!F17+'23년 시즌'!F17+'24년 시즌'!F16</f>
        <v>26</v>
      </c>
      <c r="G16" s="6">
        <f>+'22년 시즌'!G17+'23년 시즌'!G17+'24년 시즌'!G16</f>
        <v>19</v>
      </c>
      <c r="H16" s="6">
        <f>+'22년 시즌'!H17+'23년 시즌'!H17+'24년 시즌'!H16</f>
        <v>3</v>
      </c>
      <c r="I16" s="6">
        <f>+'22년 시즌'!I17+'23년 시즌'!I17+'24년 시즌'!I16</f>
        <v>4</v>
      </c>
      <c r="J16" s="6">
        <f>+'22년 시즌'!J17+'23년 시즌'!J17+'24년 시즌'!J16</f>
        <v>0</v>
      </c>
      <c r="K16" s="6">
        <f>+'22년 시즌'!K17+'23년 시즌'!K17+'24년 시즌'!K16</f>
        <v>27</v>
      </c>
      <c r="L16" s="6">
        <f>+'22년 시즌'!L17+'23년 시즌'!L17+'24년 시즌'!L16</f>
        <v>14</v>
      </c>
      <c r="M16" s="6">
        <f>+'22년 시즌'!M17+'23년 시즌'!M17+'24년 시즌'!M16</f>
        <v>25</v>
      </c>
      <c r="N16" s="6">
        <f>+'22년 시즌'!N17+'23년 시즌'!N17+'24년 시즌'!N16</f>
        <v>19</v>
      </c>
      <c r="O16" s="6">
        <f>+'22년 시즌'!O17+'23년 시즌'!O17+'24년 시즌'!O16</f>
        <v>13</v>
      </c>
      <c r="P16" s="48">
        <f t="shared" si="2"/>
        <v>0.1477272727</v>
      </c>
      <c r="Q16" s="9">
        <f t="shared" si="3"/>
        <v>0.5441176471</v>
      </c>
      <c r="R16" s="10">
        <f t="shared" si="4"/>
        <v>0.5113636364</v>
      </c>
      <c r="S16" s="11">
        <f t="shared" si="5"/>
        <v>1.055481283</v>
      </c>
      <c r="T16" s="49">
        <f t="shared" si="6"/>
        <v>0.3023255814</v>
      </c>
      <c r="U16" s="13">
        <f t="shared" si="7"/>
        <v>6</v>
      </c>
      <c r="V16" s="14">
        <f t="shared" si="8"/>
        <v>6</v>
      </c>
      <c r="X16" s="50">
        <f>+C16-'통산 성적(~23)'!C17</f>
        <v>0.08235294118</v>
      </c>
      <c r="Y16" s="51">
        <f>+P16-'통산 성적(~23)'!P17</f>
        <v>-0.1856060606</v>
      </c>
      <c r="Z16" s="52">
        <f>+Q16-'통산 성적(~23)'!Q17</f>
        <v>0.1441176471</v>
      </c>
      <c r="AA16" s="52">
        <f>+R16-'통산 성적(~23)'!R17</f>
        <v>0.0946969697</v>
      </c>
      <c r="AB16" s="52">
        <f>+S16-'23년 시즌'!S17</f>
        <v>0.2388146168</v>
      </c>
      <c r="AD16" s="53">
        <f>+D16-'통산 성적(~23)'!D11</f>
        <v>52</v>
      </c>
      <c r="AE16" s="53">
        <f>+E16-'통산 성적(~23)'!E11</f>
        <v>36</v>
      </c>
      <c r="AG16" s="53">
        <f t="shared" si="9"/>
        <v>12.41836007</v>
      </c>
      <c r="AH16" s="53">
        <f t="shared" si="10"/>
        <v>2.964705882</v>
      </c>
    </row>
    <row r="17" ht="16.5" customHeight="1">
      <c r="A17" s="4" t="s">
        <v>38</v>
      </c>
      <c r="B17" s="6">
        <f>+'22년 시즌'!B18+'23년 시즌'!B18+'24년 시즌'!B17</f>
        <v>41</v>
      </c>
      <c r="C17" s="47">
        <f t="shared" si="1"/>
        <v>0.4285714286</v>
      </c>
      <c r="D17" s="6">
        <f>+'22년 시즌'!D18+'23년 시즌'!D18+'24년 시즌'!D17</f>
        <v>90</v>
      </c>
      <c r="E17" s="6">
        <f>+'22년 시즌'!E18+'23년 시즌'!E18+'24년 시즌'!E17</f>
        <v>77</v>
      </c>
      <c r="F17" s="6">
        <f>+'22년 시즌'!F18+'23년 시즌'!F18+'24년 시즌'!F17</f>
        <v>33</v>
      </c>
      <c r="G17" s="6">
        <f>+'22년 시즌'!G18+'23년 시즌'!G18+'24년 시즌'!G17</f>
        <v>26</v>
      </c>
      <c r="H17" s="6">
        <f>+'22년 시즌'!H18+'23년 시즌'!H18+'24년 시즌'!H17</f>
        <v>5</v>
      </c>
      <c r="I17" s="6">
        <f>+'22년 시즌'!I18+'23년 시즌'!I18+'24년 시즌'!I17</f>
        <v>1</v>
      </c>
      <c r="J17" s="6">
        <f>+'22년 시즌'!J18+'23년 시즌'!J18+'24년 시즌'!J17</f>
        <v>1</v>
      </c>
      <c r="K17" s="6">
        <f>+'22년 시즌'!K18+'23년 시즌'!K18+'24년 시즌'!K17</f>
        <v>23</v>
      </c>
      <c r="L17" s="6">
        <f>+'22년 시즌'!L18+'23년 시즌'!L18+'24년 시즌'!L17</f>
        <v>17</v>
      </c>
      <c r="M17" s="6">
        <f>+'22년 시즌'!M18+'23년 시즌'!M18+'24년 시즌'!M17</f>
        <v>12</v>
      </c>
      <c r="N17" s="6">
        <f>+'22년 시즌'!N18+'23년 시즌'!N18+'24년 시즌'!N17</f>
        <v>11</v>
      </c>
      <c r="O17" s="6">
        <f>+'22년 시즌'!O18+'23년 시즌'!O18+'24년 시즌'!O17</f>
        <v>13</v>
      </c>
      <c r="P17" s="48">
        <f t="shared" si="2"/>
        <v>0.1444444444</v>
      </c>
      <c r="Q17" s="9">
        <f t="shared" si="3"/>
        <v>0.5584415584</v>
      </c>
      <c r="R17" s="10">
        <f t="shared" si="4"/>
        <v>0.4888888889</v>
      </c>
      <c r="S17" s="11">
        <f t="shared" si="5"/>
        <v>1.047330447</v>
      </c>
      <c r="T17" s="49">
        <f t="shared" si="6"/>
        <v>0.2826086957</v>
      </c>
      <c r="U17" s="13">
        <f t="shared" si="7"/>
        <v>8</v>
      </c>
      <c r="V17" s="14">
        <f t="shared" si="8"/>
        <v>7</v>
      </c>
      <c r="X17" s="50">
        <f>+C17-'통산 성적(~23)'!C18</f>
        <v>-0.08755760369</v>
      </c>
      <c r="Y17" s="51">
        <f>+P17-'통산 성적(~23)'!P18</f>
        <v>-0.01771771772</v>
      </c>
      <c r="Z17" s="52">
        <f>+Q17-'통산 성적(~23)'!Q18</f>
        <v>-0.1189777964</v>
      </c>
      <c r="AA17" s="52">
        <f>+R17-'통산 성적(~23)'!R18</f>
        <v>-0.07867867868</v>
      </c>
      <c r="AB17" s="52">
        <f>+S17-'23년 시즌'!S18</f>
        <v>-0.236002886</v>
      </c>
      <c r="AD17" s="53">
        <f>+D17-'통산 성적(~23)'!D9</f>
        <v>52</v>
      </c>
      <c r="AE17" s="53">
        <f>+E17-'통산 성적(~23)'!E9</f>
        <v>46</v>
      </c>
      <c r="AG17" s="53">
        <f t="shared" si="9"/>
        <v>-12.27215007</v>
      </c>
      <c r="AH17" s="53">
        <f t="shared" si="10"/>
        <v>-4.02764977</v>
      </c>
    </row>
    <row r="18" ht="16.5" customHeight="1">
      <c r="A18" s="4" t="s">
        <v>39</v>
      </c>
      <c r="B18" s="6">
        <f>+'22년 시즌'!B19+'23년 시즌'!B19+'24년 시즌'!B18</f>
        <v>31</v>
      </c>
      <c r="C18" s="47">
        <f t="shared" si="1"/>
        <v>0.3538461538</v>
      </c>
      <c r="D18" s="6">
        <f>+'22년 시즌'!D19+'23년 시즌'!D19+'24년 시즌'!D18</f>
        <v>80</v>
      </c>
      <c r="E18" s="6">
        <f>+'22년 시즌'!E19+'23년 시즌'!E19+'24년 시즌'!E18</f>
        <v>65</v>
      </c>
      <c r="F18" s="6">
        <f>+'22년 시즌'!F19+'23년 시즌'!F19+'24년 시즌'!F18</f>
        <v>23</v>
      </c>
      <c r="G18" s="6">
        <f>+'22년 시즌'!G19+'23년 시즌'!G19+'24년 시즌'!G18</f>
        <v>22</v>
      </c>
      <c r="H18" s="6">
        <f>+'22년 시즌'!H19+'23년 시즌'!H19+'24년 시즌'!H18</f>
        <v>0</v>
      </c>
      <c r="I18" s="6">
        <f>+'22년 시즌'!I19+'23년 시즌'!I19+'24년 시즌'!I18</f>
        <v>0</v>
      </c>
      <c r="J18" s="6">
        <f>+'22년 시즌'!J19+'23년 시즌'!J19+'24년 시즌'!J18</f>
        <v>1</v>
      </c>
      <c r="K18" s="6">
        <f>+'22년 시즌'!K19+'23년 시즌'!K19+'24년 시즌'!K18</f>
        <v>20</v>
      </c>
      <c r="L18" s="6">
        <f>+'22년 시즌'!L19+'23년 시즌'!L19+'24년 시즌'!L18</f>
        <v>22</v>
      </c>
      <c r="M18" s="6">
        <f>+'22년 시즌'!M19+'23년 시즌'!M19+'24년 시즌'!M18</f>
        <v>7</v>
      </c>
      <c r="N18" s="6">
        <f>+'22년 시즌'!N19+'23년 시즌'!N19+'24년 시즌'!N18</f>
        <v>13</v>
      </c>
      <c r="O18" s="6">
        <f>+'22년 시즌'!O19+'23년 시즌'!O19+'24년 시즌'!O18</f>
        <v>10</v>
      </c>
      <c r="P18" s="48">
        <f t="shared" si="2"/>
        <v>0.125</v>
      </c>
      <c r="Q18" s="9">
        <f t="shared" si="3"/>
        <v>0.4</v>
      </c>
      <c r="R18" s="10">
        <f t="shared" si="4"/>
        <v>0.45</v>
      </c>
      <c r="S18" s="11">
        <f t="shared" si="5"/>
        <v>0.85</v>
      </c>
      <c r="T18" s="49">
        <f t="shared" si="6"/>
        <v>0.2272727273</v>
      </c>
      <c r="U18" s="13">
        <f t="shared" si="7"/>
        <v>11</v>
      </c>
      <c r="V18" s="14">
        <f t="shared" si="8"/>
        <v>10</v>
      </c>
      <c r="X18" s="50">
        <f>+C18-'통산 성적(~23)'!C19</f>
        <v>-0.02850678733</v>
      </c>
      <c r="Y18" s="51">
        <f>+P18-'통산 성적(~23)'!P19</f>
        <v>0.025</v>
      </c>
      <c r="Z18" s="52">
        <f>+Q18-'통산 성적(~23)'!Q19</f>
        <v>0.01764705882</v>
      </c>
      <c r="AA18" s="52">
        <f>+R18-'통산 성적(~23)'!R19</f>
        <v>0</v>
      </c>
      <c r="AB18" s="52">
        <f>+S18-'23년 시즌'!S19</f>
        <v>0.1363636364</v>
      </c>
      <c r="AD18" s="53">
        <f>+D18-'통산 성적(~23)'!D15</f>
        <v>60</v>
      </c>
      <c r="AE18" s="53">
        <f>+E18-'통산 성적(~23)'!E15</f>
        <v>52</v>
      </c>
      <c r="AG18" s="53">
        <f t="shared" si="9"/>
        <v>8.181818182</v>
      </c>
      <c r="AH18" s="53">
        <f t="shared" si="10"/>
        <v>-1.482352941</v>
      </c>
    </row>
    <row r="19" ht="16.5" customHeight="1">
      <c r="A19" s="4" t="s">
        <v>40</v>
      </c>
      <c r="B19" s="6">
        <f>+'22년 시즌'!B20+'23년 시즌'!B20+'24년 시즌'!B19</f>
        <v>33</v>
      </c>
      <c r="C19" s="47">
        <f t="shared" si="1"/>
        <v>0.1818181818</v>
      </c>
      <c r="D19" s="6">
        <f>+'22년 시즌'!D20+'23년 시즌'!D20+'24년 시즌'!D19</f>
        <v>64</v>
      </c>
      <c r="E19" s="6">
        <f>+'22년 시즌'!E20+'23년 시즌'!E20+'24년 시즌'!E19</f>
        <v>44</v>
      </c>
      <c r="F19" s="6">
        <f>+'22년 시즌'!F20+'23년 시즌'!F20+'24년 시즌'!F19</f>
        <v>8</v>
      </c>
      <c r="G19" s="6">
        <f>+'22년 시즌'!G20+'23년 시즌'!G20+'24년 시즌'!G19</f>
        <v>6</v>
      </c>
      <c r="H19" s="6">
        <f>+'22년 시즌'!H20+'23년 시즌'!H20+'24년 시즌'!H19</f>
        <v>2</v>
      </c>
      <c r="I19" s="6">
        <f>+'22년 시즌'!I20+'23년 시즌'!I20+'24년 시즌'!I19</f>
        <v>0</v>
      </c>
      <c r="J19" s="6">
        <f>+'22년 시즌'!J20+'23년 시즌'!J20+'24년 시즌'!J19</f>
        <v>0</v>
      </c>
      <c r="K19" s="6">
        <f>+'22년 시즌'!K20+'23년 시즌'!K20+'24년 시즌'!K19</f>
        <v>16</v>
      </c>
      <c r="L19" s="6">
        <f>+'22년 시즌'!L20+'23년 시즌'!L20+'24년 시즌'!L19</f>
        <v>16</v>
      </c>
      <c r="M19" s="6">
        <f>+'22년 시즌'!M20+'23년 시즌'!M20+'24년 시즌'!M19</f>
        <v>17</v>
      </c>
      <c r="N19" s="6">
        <f>+'22년 시즌'!N20+'23년 시즌'!N20+'24년 시즌'!N19</f>
        <v>20</v>
      </c>
      <c r="O19" s="6">
        <f>+'22년 시즌'!O20+'23년 시즌'!O20+'24년 시즌'!O19</f>
        <v>18</v>
      </c>
      <c r="P19" s="48">
        <f t="shared" si="2"/>
        <v>0.28125</v>
      </c>
      <c r="Q19" s="9">
        <f t="shared" si="3"/>
        <v>0.2272727273</v>
      </c>
      <c r="R19" s="10">
        <f t="shared" si="4"/>
        <v>0.4375</v>
      </c>
      <c r="S19" s="11">
        <f t="shared" si="5"/>
        <v>0.6647727273</v>
      </c>
      <c r="T19" s="49">
        <f t="shared" si="6"/>
        <v>0.5</v>
      </c>
      <c r="U19" s="13">
        <f t="shared" si="7"/>
        <v>12</v>
      </c>
      <c r="V19" s="14">
        <f t="shared" si="8"/>
        <v>16</v>
      </c>
      <c r="X19" s="50">
        <f>+C19-'통산 성적(~23)'!C20</f>
        <v>-0.01262626263</v>
      </c>
      <c r="Y19" s="51">
        <f>+P19-'통산 성적(~23)'!P20</f>
        <v>-0.08045212766</v>
      </c>
      <c r="Z19" s="52">
        <f>+Q19-'통산 성적(~23)'!Q20</f>
        <v>-0.02272727273</v>
      </c>
      <c r="AA19" s="52">
        <f>+R19-'통산 성적(~23)'!R20</f>
        <v>0.0545212766</v>
      </c>
      <c r="AB19" s="52">
        <f>+S19-'23년 시즌'!S20</f>
        <v>0.2247070458</v>
      </c>
      <c r="AD19" s="53">
        <f>+D19-'통산 성적(~23)'!D5</f>
        <v>30</v>
      </c>
      <c r="AE19" s="53">
        <f>+E19-'통산 성적(~23)'!E5</f>
        <v>27</v>
      </c>
      <c r="AG19" s="53">
        <f t="shared" si="9"/>
        <v>6.741211375</v>
      </c>
      <c r="AH19" s="53">
        <f t="shared" si="10"/>
        <v>-0.3409090909</v>
      </c>
    </row>
    <row r="20" ht="16.5" customHeight="1">
      <c r="A20" s="4" t="s">
        <v>41</v>
      </c>
      <c r="B20" s="6">
        <f>+'22년 시즌'!B21+'23년 시즌'!B21+'24년 시즌'!B20</f>
        <v>54</v>
      </c>
      <c r="C20" s="47">
        <f t="shared" si="1"/>
        <v>0.4786324786</v>
      </c>
      <c r="D20" s="6">
        <f>+'22년 시즌'!D21+'23년 시즌'!D21+'24년 시즌'!D20</f>
        <v>134</v>
      </c>
      <c r="E20" s="6">
        <f>+'22년 시즌'!E21+'23년 시즌'!E21+'24년 시즌'!E20</f>
        <v>117</v>
      </c>
      <c r="F20" s="6">
        <f>+'22년 시즌'!F21+'23년 시즌'!F21+'24년 시즌'!F20</f>
        <v>56</v>
      </c>
      <c r="G20" s="6">
        <f>+'22년 시즌'!G21+'23년 시즌'!G21+'24년 시즌'!G20</f>
        <v>41</v>
      </c>
      <c r="H20" s="6">
        <f>+'22년 시즌'!H21+'23년 시즌'!H21+'24년 시즌'!H20</f>
        <v>13</v>
      </c>
      <c r="I20" s="6">
        <f>+'22년 시즌'!I21+'23년 시즌'!I21+'24년 시즌'!I20</f>
        <v>0</v>
      </c>
      <c r="J20" s="6">
        <f>+'22년 시즌'!J21+'23년 시즌'!J21+'24년 시즌'!J20</f>
        <v>2</v>
      </c>
      <c r="K20" s="6">
        <f>+'22년 시즌'!K21+'23년 시즌'!K21+'24년 시즌'!K20</f>
        <v>47</v>
      </c>
      <c r="L20" s="6">
        <f>+'22년 시즌'!L21+'23년 시즌'!L21+'24년 시즌'!L20</f>
        <v>43</v>
      </c>
      <c r="M20" s="6">
        <f>+'22년 시즌'!M21+'23년 시즌'!M21+'24년 시즌'!M20</f>
        <v>20</v>
      </c>
      <c r="N20" s="6">
        <f>+'22년 시즌'!N21+'23년 시즌'!N21+'24년 시즌'!N20</f>
        <v>17</v>
      </c>
      <c r="O20" s="6">
        <f>+'22년 시즌'!O21+'23년 시즌'!O21+'24년 시즌'!O20</f>
        <v>14</v>
      </c>
      <c r="P20" s="48">
        <f t="shared" si="2"/>
        <v>0.1044776119</v>
      </c>
      <c r="Q20" s="9">
        <f t="shared" si="3"/>
        <v>0.641025641</v>
      </c>
      <c r="R20" s="10">
        <f t="shared" si="4"/>
        <v>0.5447761194</v>
      </c>
      <c r="S20" s="11">
        <f t="shared" si="5"/>
        <v>1.18580176</v>
      </c>
      <c r="T20" s="49">
        <f t="shared" si="6"/>
        <v>0.2295081967</v>
      </c>
      <c r="U20" s="13">
        <f t="shared" si="7"/>
        <v>4</v>
      </c>
      <c r="V20" s="14">
        <f t="shared" si="8"/>
        <v>4</v>
      </c>
      <c r="X20" s="50">
        <f>+C20-'통산 성적(~23)'!C21</f>
        <v>0.05006105006</v>
      </c>
      <c r="Y20" s="51">
        <f>+P20-'통산 성적(~23)'!P21</f>
        <v>-0.03636745848</v>
      </c>
      <c r="Z20" s="52">
        <f>+Q20-'통산 성적(~23)'!Q21</f>
        <v>0.1013431013</v>
      </c>
      <c r="AA20" s="52">
        <f>+R20-'통산 성적(~23)'!R21</f>
        <v>0.05181837292</v>
      </c>
      <c r="AB20" s="52">
        <f>+S20-'23년 시즌'!S21</f>
        <v>0.2539835786</v>
      </c>
      <c r="AD20" s="53">
        <f>+D20-'통산 성적(~23)'!D24</f>
        <v>118</v>
      </c>
      <c r="AE20" s="53">
        <f>+E20-'통산 성적(~23)'!E24</f>
        <v>106</v>
      </c>
      <c r="AG20" s="53">
        <f t="shared" si="9"/>
        <v>29.97006228</v>
      </c>
      <c r="AH20" s="53">
        <f t="shared" si="10"/>
        <v>5.306471306</v>
      </c>
    </row>
    <row r="21" ht="16.5" customHeight="1">
      <c r="A21" s="4" t="s">
        <v>42</v>
      </c>
      <c r="B21" s="6">
        <f>+'22년 시즌'!B22+'23년 시즌'!B22+'24년 시즌'!B21</f>
        <v>34</v>
      </c>
      <c r="C21" s="47">
        <f t="shared" si="1"/>
        <v>0.3392857143</v>
      </c>
      <c r="D21" s="6">
        <f>+'22년 시즌'!D22+'23년 시즌'!D22+'24년 시즌'!D21</f>
        <v>74</v>
      </c>
      <c r="E21" s="6">
        <f>+'22년 시즌'!E22+'23년 시즌'!E22+'24년 시즌'!E21</f>
        <v>56</v>
      </c>
      <c r="F21" s="6">
        <f>+'22년 시즌'!F22+'23년 시즌'!F22+'24년 시즌'!F21</f>
        <v>19</v>
      </c>
      <c r="G21" s="6">
        <f>+'22년 시즌'!G22+'23년 시즌'!G22+'24년 시즌'!G21</f>
        <v>15</v>
      </c>
      <c r="H21" s="6">
        <f>+'22년 시즌'!H22+'23년 시즌'!H22+'24년 시즌'!H21</f>
        <v>4</v>
      </c>
      <c r="I21" s="6">
        <f>+'22년 시즌'!I22+'23년 시즌'!I22+'24년 시즌'!I21</f>
        <v>0</v>
      </c>
      <c r="J21" s="6">
        <f>+'22년 시즌'!J22+'23년 시즌'!J22+'24년 시즌'!J21</f>
        <v>0</v>
      </c>
      <c r="K21" s="6">
        <f>+'22년 시즌'!K22+'23년 시즌'!K22+'24년 시즌'!K21</f>
        <v>22</v>
      </c>
      <c r="L21" s="6">
        <f>+'22년 시즌'!L22+'23년 시즌'!L22+'24년 시즌'!L21</f>
        <v>17</v>
      </c>
      <c r="M21" s="6">
        <f>+'22년 시즌'!M22+'23년 시즌'!M22+'24년 시즌'!M21</f>
        <v>16</v>
      </c>
      <c r="N21" s="6">
        <f>+'22년 시즌'!N22+'23년 시즌'!N22+'24년 시즌'!N21</f>
        <v>16</v>
      </c>
      <c r="O21" s="6">
        <f>+'22년 시즌'!O22+'23년 시즌'!O22+'24년 시즌'!O21</f>
        <v>18</v>
      </c>
      <c r="P21" s="48">
        <f t="shared" si="2"/>
        <v>0.2432432432</v>
      </c>
      <c r="Q21" s="9">
        <f t="shared" si="3"/>
        <v>0.4107142857</v>
      </c>
      <c r="R21" s="10">
        <f t="shared" si="4"/>
        <v>0.472972973</v>
      </c>
      <c r="S21" s="11">
        <f t="shared" si="5"/>
        <v>0.8836872587</v>
      </c>
      <c r="T21" s="49">
        <f t="shared" si="6"/>
        <v>0.4615384615</v>
      </c>
      <c r="U21" s="13">
        <f t="shared" si="7"/>
        <v>9</v>
      </c>
      <c r="V21" s="14">
        <f t="shared" si="8"/>
        <v>9</v>
      </c>
      <c r="X21" s="50">
        <f>+C21-'통산 성적(~23)'!C22</f>
        <v>0.0234962406</v>
      </c>
      <c r="Y21" s="51">
        <f>+P21-'통산 성적(~23)'!P22</f>
        <v>0.03490990991</v>
      </c>
      <c r="Z21" s="52">
        <f>+Q21-'통산 성적(~23)'!Q22</f>
        <v>0.09492481203</v>
      </c>
      <c r="AA21" s="52">
        <f>+R21-'통산 성적(~23)'!R22</f>
        <v>0.05630630631</v>
      </c>
      <c r="AB21" s="52">
        <f>+S21-'23년 시즌'!S22</f>
        <v>0.1614650365</v>
      </c>
      <c r="AD21" s="53">
        <f>+D21-'통산 성적(~23)'!D20</f>
        <v>27</v>
      </c>
      <c r="AE21" s="53">
        <f>+E21-'통산 성적(~23)'!E20</f>
        <v>20</v>
      </c>
      <c r="AG21" s="53">
        <f t="shared" si="9"/>
        <v>4.359555985</v>
      </c>
      <c r="AH21" s="53">
        <f t="shared" si="10"/>
        <v>0.469924812</v>
      </c>
    </row>
    <row r="22" ht="16.5" customHeight="1">
      <c r="A22" s="4" t="s">
        <v>43</v>
      </c>
      <c r="B22" s="6">
        <f>+'22년 시즌'!B23+'23년 시즌'!B23+'24년 시즌'!B22</f>
        <v>44</v>
      </c>
      <c r="C22" s="47">
        <f t="shared" si="1"/>
        <v>0.3404255319</v>
      </c>
      <c r="D22" s="6">
        <f>+'22년 시즌'!D23+'23년 시즌'!D23+'24년 시즌'!D22</f>
        <v>115</v>
      </c>
      <c r="E22" s="6">
        <f>+'22년 시즌'!E23+'23년 시즌'!E23+'24년 시즌'!E22</f>
        <v>94</v>
      </c>
      <c r="F22" s="6">
        <f>+'22년 시즌'!F23+'23년 시즌'!F23+'24년 시즌'!F22</f>
        <v>32</v>
      </c>
      <c r="G22" s="6">
        <f>+'22년 시즌'!G23+'23년 시즌'!G23+'24년 시즌'!G22</f>
        <v>20</v>
      </c>
      <c r="H22" s="6">
        <f>+'22년 시즌'!H23+'23년 시즌'!H23+'24년 시즌'!H22</f>
        <v>10</v>
      </c>
      <c r="I22" s="6">
        <f>+'22년 시즌'!I23+'23년 시즌'!I23+'24년 시즌'!I22</f>
        <v>2</v>
      </c>
      <c r="J22" s="6">
        <f>+'22년 시즌'!J23+'23년 시즌'!J23+'24년 시즌'!J22</f>
        <v>0</v>
      </c>
      <c r="K22" s="6">
        <f>+'22년 시즌'!K23+'23년 시즌'!K23+'24년 시즌'!K22</f>
        <v>28</v>
      </c>
      <c r="L22" s="6">
        <f>+'22년 시즌'!L23+'23년 시즌'!L23+'24년 시즌'!L22</f>
        <v>25</v>
      </c>
      <c r="M22" s="6">
        <f>+'22년 시즌'!M23+'23년 시즌'!M23+'24년 시즌'!M22</f>
        <v>17</v>
      </c>
      <c r="N22" s="6">
        <f>+'22년 시즌'!N23+'23년 시즌'!N23+'24년 시즌'!N22</f>
        <v>20</v>
      </c>
      <c r="O22" s="6">
        <f>+'22년 시즌'!O23+'23년 시즌'!O23+'24년 시즌'!O22</f>
        <v>20</v>
      </c>
      <c r="P22" s="48">
        <f t="shared" si="2"/>
        <v>0.1739130435</v>
      </c>
      <c r="Q22" s="9">
        <f t="shared" si="3"/>
        <v>0.4893617021</v>
      </c>
      <c r="R22" s="10">
        <f t="shared" si="4"/>
        <v>0.452173913</v>
      </c>
      <c r="S22" s="11">
        <f t="shared" si="5"/>
        <v>0.9415356152</v>
      </c>
      <c r="T22" s="49">
        <f t="shared" si="6"/>
        <v>0.3174603175</v>
      </c>
      <c r="U22" s="13">
        <f t="shared" si="7"/>
        <v>10</v>
      </c>
      <c r="V22" s="14">
        <f t="shared" si="8"/>
        <v>8</v>
      </c>
      <c r="X22" s="50">
        <f>+C22-'통산 성적(~23)'!C23</f>
        <v>-0.02495908347</v>
      </c>
      <c r="Y22" s="51">
        <f>+P22-'통산 성적(~23)'!P23</f>
        <v>-0.01963534362</v>
      </c>
      <c r="Z22" s="52">
        <f>+Q22-'통산 성적(~23)'!Q23</f>
        <v>-0.0298690671</v>
      </c>
      <c r="AA22" s="52">
        <f>+R22-'통산 성적(~23)'!R23</f>
        <v>-0.01556802244</v>
      </c>
      <c r="AB22" s="52">
        <f>+S22-'23년 시즌'!S23</f>
        <v>0.1871496503</v>
      </c>
      <c r="AD22" s="53">
        <f>+D22-'통산 성적(~23)'!D4</f>
        <v>114</v>
      </c>
      <c r="AE22" s="53">
        <f>+E22-'통산 성적(~23)'!E4</f>
        <v>93</v>
      </c>
      <c r="AG22" s="53">
        <f t="shared" si="9"/>
        <v>21.33506013</v>
      </c>
      <c r="AH22" s="53">
        <f t="shared" si="10"/>
        <v>-2.321194763</v>
      </c>
    </row>
    <row r="23" ht="16.5" customHeight="1">
      <c r="A23" s="4" t="s">
        <v>44</v>
      </c>
      <c r="B23" s="6">
        <f>+'22년 시즌'!B24+'23년 시즌'!B24+'24년 시즌'!B23</f>
        <v>20</v>
      </c>
      <c r="C23" s="47">
        <f t="shared" si="1"/>
        <v>0.2424242424</v>
      </c>
      <c r="D23" s="6">
        <f>+'22년 시즌'!D24+'23년 시즌'!D24+'24년 시즌'!D23</f>
        <v>52</v>
      </c>
      <c r="E23" s="6">
        <f>+'22년 시즌'!E24+'23년 시즌'!E24+'24년 시즌'!E23</f>
        <v>33</v>
      </c>
      <c r="F23" s="6">
        <f>+'22년 시즌'!F24+'23년 시즌'!F24+'24년 시즌'!F23</f>
        <v>8</v>
      </c>
      <c r="G23" s="6">
        <f>+'22년 시즌'!G24+'23년 시즌'!G24+'24년 시즌'!G23</f>
        <v>8</v>
      </c>
      <c r="H23" s="6">
        <f>+'22년 시즌'!H24+'23년 시즌'!H24+'24년 시즌'!H23</f>
        <v>0</v>
      </c>
      <c r="I23" s="6">
        <f>+'22년 시즌'!I24+'23년 시즌'!I24+'24년 시즌'!I23</f>
        <v>0</v>
      </c>
      <c r="J23" s="6">
        <f>+'22년 시즌'!J24+'23년 시즌'!J24+'24년 시즌'!J23</f>
        <v>0</v>
      </c>
      <c r="K23" s="6">
        <f>+'22년 시즌'!K24+'23년 시즌'!K24+'24년 시즌'!K23</f>
        <v>16</v>
      </c>
      <c r="L23" s="6">
        <f>+'22년 시즌'!L24+'23년 시즌'!L24+'24년 시즌'!L23</f>
        <v>5</v>
      </c>
      <c r="M23" s="6">
        <f>+'22년 시즌'!M24+'23년 시즌'!M24+'24년 시즌'!M23</f>
        <v>4</v>
      </c>
      <c r="N23" s="6">
        <f>+'22년 시즌'!N24+'23년 시즌'!N24+'24년 시즌'!N23</f>
        <v>12</v>
      </c>
      <c r="O23" s="6">
        <f>+'22년 시즌'!O24+'23년 시즌'!O24+'24년 시즌'!O23</f>
        <v>9</v>
      </c>
      <c r="P23" s="48">
        <f t="shared" si="2"/>
        <v>0.1730769231</v>
      </c>
      <c r="Q23" s="9">
        <f t="shared" si="3"/>
        <v>0.2424242424</v>
      </c>
      <c r="R23" s="10">
        <f t="shared" si="4"/>
        <v>0.3846153846</v>
      </c>
      <c r="S23" s="11">
        <f t="shared" si="5"/>
        <v>0.627039627</v>
      </c>
      <c r="T23" s="49">
        <f t="shared" si="6"/>
        <v>0.28125</v>
      </c>
      <c r="U23" s="13">
        <f t="shared" si="7"/>
        <v>17</v>
      </c>
      <c r="V23" s="14">
        <f t="shared" si="8"/>
        <v>18</v>
      </c>
      <c r="X23" s="50">
        <f>+C23-'통산 성적(~23)'!C24</f>
        <v>0.1515151515</v>
      </c>
      <c r="Y23" s="51">
        <f>+P23-'통산 성적(~23)'!P24</f>
        <v>-0.01442307692</v>
      </c>
      <c r="Z23" s="52">
        <f>+Q23-'통산 성적(~23)'!Q24</f>
        <v>0.1515151515</v>
      </c>
      <c r="AA23" s="52">
        <f>+R23-'통산 성적(~23)'!R24</f>
        <v>0.1971153846</v>
      </c>
      <c r="AB23" s="52">
        <f>+S23-'23년 시즌'!S24</f>
        <v>0.3486305361</v>
      </c>
      <c r="AD23" s="53">
        <f>+D23-'통산 성적(~23)'!D7</f>
        <v>48</v>
      </c>
      <c r="AE23" s="53">
        <f>+E23-'통산 성적(~23)'!E7</f>
        <v>29</v>
      </c>
      <c r="AG23" s="53">
        <f t="shared" si="9"/>
        <v>16.73426573</v>
      </c>
      <c r="AH23" s="53">
        <f t="shared" si="10"/>
        <v>4.393939394</v>
      </c>
    </row>
    <row r="24" ht="16.5" customHeight="1">
      <c r="A24" s="23" t="s">
        <v>45</v>
      </c>
      <c r="B24" s="24"/>
      <c r="C24" s="25">
        <f t="shared" si="1"/>
        <v>0.3891850724</v>
      </c>
      <c r="D24" s="24">
        <f t="shared" ref="D24:O24" si="11">SUM(D4:D23)</f>
        <v>1655</v>
      </c>
      <c r="E24" s="24">
        <f t="shared" si="11"/>
        <v>1313</v>
      </c>
      <c r="F24" s="24">
        <f t="shared" si="11"/>
        <v>511</v>
      </c>
      <c r="G24" s="24">
        <f t="shared" si="11"/>
        <v>372</v>
      </c>
      <c r="H24" s="24">
        <f t="shared" si="11"/>
        <v>104</v>
      </c>
      <c r="I24" s="24">
        <f t="shared" si="11"/>
        <v>25</v>
      </c>
      <c r="J24" s="24">
        <f t="shared" si="11"/>
        <v>8</v>
      </c>
      <c r="K24" s="24">
        <f t="shared" si="11"/>
        <v>505</v>
      </c>
      <c r="L24" s="24">
        <f t="shared" si="11"/>
        <v>429</v>
      </c>
      <c r="M24" s="24">
        <f t="shared" si="11"/>
        <v>352</v>
      </c>
      <c r="N24" s="24">
        <f t="shared" si="11"/>
        <v>305</v>
      </c>
      <c r="O24" s="24">
        <f t="shared" si="11"/>
        <v>271</v>
      </c>
      <c r="P24" s="26">
        <f t="shared" si="2"/>
        <v>0.1637462236</v>
      </c>
      <c r="Q24" s="25">
        <f t="shared" si="3"/>
        <v>0.523229246</v>
      </c>
      <c r="R24" s="25">
        <f t="shared" si="4"/>
        <v>0.4930513595</v>
      </c>
      <c r="S24" s="27">
        <f t="shared" si="5"/>
        <v>1.016280606</v>
      </c>
      <c r="T24" s="27"/>
      <c r="U24" s="27"/>
      <c r="V24" s="27"/>
      <c r="X24" s="50">
        <f>+C24-'통산 성적(~23)'!C25</f>
        <v>0.009555442724</v>
      </c>
      <c r="Y24" s="51">
        <f>+P24-'통산 성적(~23)'!P8</f>
        <v>-0.0229204431</v>
      </c>
      <c r="Z24" s="52">
        <f>+Q24-'통산 성적(~23)'!Q8</f>
        <v>-0.026770754</v>
      </c>
      <c r="AA24" s="52">
        <f>+R24-'통산 성적(~23)'!R8</f>
        <v>0.01305135952</v>
      </c>
      <c r="AB24" s="52">
        <f>+S24-'23년 시즌'!S8</f>
        <v>0.01958249231</v>
      </c>
    </row>
    <row r="25" ht="16.5" customHeight="1">
      <c r="T25" s="2"/>
    </row>
    <row r="26" ht="16.5" customHeight="1">
      <c r="A26" s="3" t="s">
        <v>46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9"/>
      <c r="U26" s="28"/>
      <c r="V26" s="28"/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62</v>
      </c>
      <c r="T27" s="4" t="s">
        <v>63</v>
      </c>
      <c r="U27" s="4" t="s">
        <v>64</v>
      </c>
      <c r="V27" s="4" t="s">
        <v>65</v>
      </c>
      <c r="X27" s="4" t="s">
        <v>51</v>
      </c>
      <c r="Y27" s="4" t="s">
        <v>61</v>
      </c>
      <c r="Z27" s="4" t="s">
        <v>69</v>
      </c>
      <c r="AA27" s="4" t="s">
        <v>70</v>
      </c>
      <c r="AB27" s="4" t="s">
        <v>65</v>
      </c>
    </row>
    <row r="28" ht="16.5" customHeight="1">
      <c r="A28" s="30" t="s">
        <v>24</v>
      </c>
      <c r="B28" s="6">
        <f>+'22년 시즌'!B29+'23년 시즌'!B29+'24년 시즌'!B28</f>
        <v>15</v>
      </c>
      <c r="C28" s="6">
        <f>+'22년 시즌'!C29+'23년 시즌'!C29+'24년 시즌'!C28</f>
        <v>1</v>
      </c>
      <c r="D28" s="6">
        <f>+'22년 시즌'!D29+'23년 시즌'!D29+'24년 시즌'!D28</f>
        <v>2</v>
      </c>
      <c r="E28" s="6">
        <f>+'22년 시즌'!E29+'23년 시즌'!E29+'24년 시즌'!E28</f>
        <v>0</v>
      </c>
      <c r="F28" s="6">
        <f>+'22년 시즌'!F29+'23년 시즌'!F29+'24년 시즌'!F28</f>
        <v>105</v>
      </c>
      <c r="G28" s="6">
        <f>+'22년 시즌'!G29+'23년 시즌'!G29+'24년 시즌'!G28</f>
        <v>52</v>
      </c>
      <c r="H28" s="54">
        <f>+'22년 시즌'!H29+'23년 시즌'!H29+'24년 시즌'!H28</f>
        <v>8.999659999</v>
      </c>
      <c r="I28" s="6">
        <f>+'22년 시즌'!I29+'23년 시즌'!I29+'24년 시즌'!I28</f>
        <v>19</v>
      </c>
      <c r="J28" s="6">
        <f>+'22년 시즌'!J29+'23년 시즌'!J29+'24년 시즌'!J28</f>
        <v>0</v>
      </c>
      <c r="K28" s="6">
        <f>+'22년 시즌'!K29+'23년 시즌'!K29+'24년 시즌'!K28</f>
        <v>48</v>
      </c>
      <c r="L28" s="6">
        <f>+'22년 시즌'!L29+'23년 시즌'!L29+'24년 시즌'!L28</f>
        <v>4</v>
      </c>
      <c r="M28" s="6">
        <f>+'22년 시즌'!M29+'23년 시즌'!M29+'24년 시즌'!M28</f>
        <v>5</v>
      </c>
      <c r="N28" s="6">
        <f>+'22년 시즌'!N29+'23년 시즌'!N29+'24년 시즌'!N28</f>
        <v>56</v>
      </c>
      <c r="O28" s="6">
        <f>+'22년 시즌'!O29+'23년 시즌'!O29+'24년 시즌'!O28</f>
        <v>36</v>
      </c>
      <c r="P28" s="32">
        <f>+O28*9/H28</f>
        <v>36.00136005</v>
      </c>
      <c r="Q28" s="33">
        <f>(K28+L28)/H28</f>
        <v>5.777996058</v>
      </c>
      <c r="R28" s="34">
        <f>I28/H28</f>
        <v>2.111190867</v>
      </c>
      <c r="S28" s="34">
        <f t="shared" ref="S28:S31" si="12">H28/B28</f>
        <v>0.5999773333</v>
      </c>
      <c r="T28" s="33">
        <f>M28/H28</f>
        <v>0.555576544</v>
      </c>
      <c r="U28" s="35">
        <f>O28/N28</f>
        <v>0.6428571429</v>
      </c>
      <c r="V28" s="33">
        <f>(I28+K28+L28)/H28</f>
        <v>7.889186925</v>
      </c>
      <c r="X28" s="55" t="s">
        <v>66</v>
      </c>
      <c r="Y28" s="56">
        <f>+R28-'통산 성적(~23)'!R29</f>
        <v>-0.1276151028</v>
      </c>
      <c r="Z28" s="57">
        <v>1.0</v>
      </c>
      <c r="AA28" s="58">
        <f>+M28-'통산 성적(~23)'!M29</f>
        <v>1</v>
      </c>
      <c r="AB28" s="56">
        <f>+V28-'통산 성적(~23)'!V29</f>
        <v>0.4265003583</v>
      </c>
    </row>
    <row r="29" ht="16.5" customHeight="1">
      <c r="A29" s="30" t="s">
        <v>27</v>
      </c>
      <c r="B29" s="6">
        <f>+'22년 시즌'!B30+'23년 시즌'!B30+'24년 시즌'!B29</f>
        <v>1</v>
      </c>
      <c r="C29" s="6">
        <f>+'22년 시즌'!C30+'23년 시즌'!C30+'24년 시즌'!C29</f>
        <v>0</v>
      </c>
      <c r="D29" s="6">
        <f>+'22년 시즌'!D30+'23년 시즌'!D30+'24년 시즌'!D29</f>
        <v>0</v>
      </c>
      <c r="E29" s="6">
        <f>+'22년 시즌'!E30+'23년 시즌'!E30+'24년 시즌'!E29</f>
        <v>0</v>
      </c>
      <c r="F29" s="6">
        <f>+'22년 시즌'!F30+'23년 시즌'!F30+'24년 시즌'!F29</f>
        <v>1</v>
      </c>
      <c r="G29" s="6">
        <f>+'22년 시즌'!G30+'23년 시즌'!G30+'24년 시즌'!G29</f>
        <v>0</v>
      </c>
      <c r="H29" s="54">
        <f>+'22년 시즌'!H30+'23년 시즌'!H30+'24년 시즌'!H29</f>
        <v>0</v>
      </c>
      <c r="I29" s="6">
        <f>+'22년 시즌'!I30+'23년 시즌'!I30+'24년 시즌'!I29</f>
        <v>0</v>
      </c>
      <c r="J29" s="6">
        <f>+'22년 시즌'!J30+'23년 시즌'!J30+'24년 시즌'!J29</f>
        <v>0</v>
      </c>
      <c r="K29" s="6">
        <f>+'22년 시즌'!K30+'23년 시즌'!K30+'24년 시즌'!K29</f>
        <v>1</v>
      </c>
      <c r="L29" s="6">
        <f>+'22년 시즌'!L30+'23년 시즌'!L30+'24년 시즌'!L29</f>
        <v>0</v>
      </c>
      <c r="M29" s="6">
        <f>+'22년 시즌'!M30+'23년 시즌'!M30+'24년 시즌'!M29</f>
        <v>0</v>
      </c>
      <c r="N29" s="6">
        <f>+'22년 시즌'!N30+'23년 시즌'!N30+'24년 시즌'!N29</f>
        <v>0</v>
      </c>
      <c r="O29" s="6">
        <f>+'22년 시즌'!O30+'23년 시즌'!O30+'24년 시즌'!O29</f>
        <v>0</v>
      </c>
      <c r="P29" s="32">
        <v>0.0</v>
      </c>
      <c r="Q29" s="33" t="s">
        <v>66</v>
      </c>
      <c r="R29" s="34" t="s">
        <v>66</v>
      </c>
      <c r="S29" s="34">
        <f t="shared" si="12"/>
        <v>0</v>
      </c>
      <c r="T29" s="36" t="s">
        <v>66</v>
      </c>
      <c r="U29" s="35"/>
      <c r="V29" s="36" t="s">
        <v>66</v>
      </c>
      <c r="X29" s="55" t="s">
        <v>66</v>
      </c>
      <c r="Y29" s="56" t="s">
        <v>66</v>
      </c>
      <c r="Z29" s="59" t="s">
        <v>66</v>
      </c>
      <c r="AA29" s="60" t="s">
        <v>66</v>
      </c>
      <c r="AB29" s="56" t="s">
        <v>66</v>
      </c>
    </row>
    <row r="30" ht="16.5" customHeight="1">
      <c r="A30" s="30" t="s">
        <v>29</v>
      </c>
      <c r="B30" s="6">
        <f>+'22년 시즌'!B31+'23년 시즌'!B31+'24년 시즌'!B30</f>
        <v>12</v>
      </c>
      <c r="C30" s="6">
        <f>+'22년 시즌'!C31+'23년 시즌'!C31+'24년 시즌'!C30</f>
        <v>2</v>
      </c>
      <c r="D30" s="6">
        <f>+'22년 시즌'!D31+'23년 시즌'!D31+'24년 시즌'!D30</f>
        <v>2</v>
      </c>
      <c r="E30" s="6">
        <f>+'22년 시즌'!E31+'23년 시즌'!E31+'24년 시즌'!E30</f>
        <v>0</v>
      </c>
      <c r="F30" s="6">
        <f>+'22년 시즌'!F31+'23년 시즌'!F31+'24년 시즌'!F30</f>
        <v>128</v>
      </c>
      <c r="G30" s="6">
        <f>+'22년 시즌'!G31+'23년 시즌'!G31+'24년 시즌'!G30</f>
        <v>96</v>
      </c>
      <c r="H30" s="54">
        <f>+'22년 시즌'!H31+'23년 시즌'!H31+'24년 시즌'!H30</f>
        <v>13.99996633</v>
      </c>
      <c r="I30" s="6">
        <f>+'22년 시즌'!I31+'23년 시즌'!I31+'24년 시즌'!I30</f>
        <v>37</v>
      </c>
      <c r="J30" s="6">
        <f>+'22년 시즌'!J31+'23년 시즌'!J31+'24년 시즌'!J30</f>
        <v>3</v>
      </c>
      <c r="K30" s="6">
        <f>+'22년 시즌'!K31+'23년 시즌'!K31+'24년 시즌'!K30</f>
        <v>27</v>
      </c>
      <c r="L30" s="6">
        <f>+'22년 시즌'!L31+'23년 시즌'!L31+'24년 시즌'!L30</f>
        <v>5</v>
      </c>
      <c r="M30" s="6">
        <f>+'22년 시즌'!M31+'23년 시즌'!M31+'24년 시즌'!M30</f>
        <v>13</v>
      </c>
      <c r="N30" s="6">
        <f>+'22년 시즌'!N31+'23년 시즌'!N31+'24년 시즌'!N30</f>
        <v>55</v>
      </c>
      <c r="O30" s="6">
        <f>+'22년 시즌'!O31+'23년 시즌'!O31+'24년 시즌'!O30</f>
        <v>33</v>
      </c>
      <c r="P30" s="32">
        <f t="shared" ref="P30:P38" si="13">+O30*9/H30</f>
        <v>21.21433673</v>
      </c>
      <c r="Q30" s="33">
        <f t="shared" ref="Q30:Q31" si="14">(K30+L30)/H30</f>
        <v>2.285719783</v>
      </c>
      <c r="R30" s="34">
        <f t="shared" ref="R30:R31" si="15">I30/H30</f>
        <v>2.642863499</v>
      </c>
      <c r="S30" s="34">
        <f t="shared" si="12"/>
        <v>1.166663861</v>
      </c>
      <c r="T30" s="33">
        <f t="shared" ref="T30:T31" si="16">M30/H30</f>
        <v>0.9285736618</v>
      </c>
      <c r="U30" s="35">
        <f t="shared" ref="U30:U31" si="17">O30/N30</f>
        <v>0.6</v>
      </c>
      <c r="V30" s="33">
        <f t="shared" ref="V30:V31" si="18">(I30+K30+L30)/H30</f>
        <v>4.928583282</v>
      </c>
      <c r="X30" s="55" t="s">
        <v>66</v>
      </c>
      <c r="Y30" s="56">
        <f>+R30-'통산 성적(~23)'!R31</f>
        <v>0.1044019605</v>
      </c>
      <c r="Z30" s="57">
        <f>+(K30+L30)-('통산 성적(~23)'!K31+'통산 성적(~23)'!L31)</f>
        <v>4</v>
      </c>
      <c r="AA30" s="58">
        <f>+M30-'통산 성적(~23)'!M31</f>
        <v>2</v>
      </c>
      <c r="AB30" s="56">
        <f>+V30-'통산 성적(~23)'!V31</f>
        <v>0.2362755895</v>
      </c>
    </row>
    <row r="31" ht="16.5" customHeight="1">
      <c r="A31" s="30" t="s">
        <v>33</v>
      </c>
      <c r="B31" s="6">
        <f>+'22년 시즌'!B32+'23년 시즌'!B32+'24년 시즌'!B31</f>
        <v>35</v>
      </c>
      <c r="C31" s="6">
        <f>+'22년 시즌'!C32+'23년 시즌'!C32+'24년 시즌'!C31</f>
        <v>11</v>
      </c>
      <c r="D31" s="6">
        <f>+'22년 시즌'!D32+'23년 시즌'!D32+'24년 시즌'!D31</f>
        <v>7</v>
      </c>
      <c r="E31" s="6">
        <f>+'22년 시즌'!E32+'23년 시즌'!E32+'24년 시즌'!E31</f>
        <v>2</v>
      </c>
      <c r="F31" s="6">
        <f>+'22년 시즌'!F32+'23년 시즌'!F32+'24년 시즌'!F31</f>
        <v>475</v>
      </c>
      <c r="G31" s="6">
        <f>+'22년 시즌'!G32+'23년 시즌'!G32+'24년 시즌'!G31</f>
        <v>403</v>
      </c>
      <c r="H31" s="54">
        <f>+'22년 시즌'!H32+'23년 시즌'!H32+'24년 시즌'!H31</f>
        <v>88.33326663</v>
      </c>
      <c r="I31" s="61">
        <f>+'22년 시즌'!I32+'23년 시즌'!I32+'24년 시즌'!I31</f>
        <v>110</v>
      </c>
      <c r="J31" s="61">
        <f>+'22년 시즌'!J32+'23년 시즌'!J32+'24년 시즌'!J31</f>
        <v>1</v>
      </c>
      <c r="K31" s="61">
        <f>+'22년 시즌'!K32+'23년 시즌'!K32+'24년 시즌'!K31</f>
        <v>65</v>
      </c>
      <c r="L31" s="61">
        <f>+'22년 시즌'!L32+'23년 시즌'!L32+'24년 시즌'!L31</f>
        <v>14</v>
      </c>
      <c r="M31" s="61">
        <f>+'22년 시즌'!M32+'23년 시즌'!M32+'24년 시즌'!M31</f>
        <v>121</v>
      </c>
      <c r="N31" s="61">
        <f>+'22년 시즌'!N32+'23년 시즌'!N32+'24년 시즌'!N31</f>
        <v>115</v>
      </c>
      <c r="O31" s="61">
        <f>+'22년 시즌'!O32+'23년 시즌'!O32+'24년 시즌'!O31</f>
        <v>69</v>
      </c>
      <c r="P31" s="32">
        <f t="shared" si="13"/>
        <v>7.030193988</v>
      </c>
      <c r="Q31" s="33">
        <f t="shared" si="14"/>
        <v>0.894340298</v>
      </c>
      <c r="R31" s="34">
        <f t="shared" si="15"/>
        <v>1.245283959</v>
      </c>
      <c r="S31" s="34">
        <f t="shared" si="12"/>
        <v>2.523807618</v>
      </c>
      <c r="T31" s="33">
        <f t="shared" si="16"/>
        <v>1.369812355</v>
      </c>
      <c r="U31" s="35">
        <f t="shared" si="17"/>
        <v>0.6</v>
      </c>
      <c r="V31" s="33">
        <f t="shared" si="18"/>
        <v>2.139624257</v>
      </c>
      <c r="X31" s="55">
        <f>+H31-'통산 성적(~23)'!H32</f>
        <v>61.00026663</v>
      </c>
      <c r="Y31" s="56">
        <f>+R31-'통산 성적(~23)'!R32</f>
        <v>-0.1815627097</v>
      </c>
      <c r="Z31" s="62">
        <f>+((K31+L31)/H31)-(('통산 성적(~23)'!K32+'통산 성적(~23)'!L32)/'통산 성적(~23)'!H32)</f>
        <v>0.01628080942</v>
      </c>
      <c r="AA31" s="55">
        <f>+(M31-'통산 성적(~23)'!M32)/X31</f>
        <v>1.344256419</v>
      </c>
      <c r="AB31" s="56">
        <f>+V31-'통산 성적(~23)'!V32</f>
        <v>-0.1652819003</v>
      </c>
    </row>
    <row r="32" ht="16.5" customHeight="1">
      <c r="A32" s="30" t="s">
        <v>35</v>
      </c>
      <c r="B32" s="6">
        <f>+'24년 시즌'!B32</f>
        <v>1</v>
      </c>
      <c r="C32" s="6">
        <f>+'24년 시즌'!C32</f>
        <v>0</v>
      </c>
      <c r="D32" s="6">
        <f>+'24년 시즌'!D32</f>
        <v>0</v>
      </c>
      <c r="E32" s="6">
        <f>+'24년 시즌'!E32</f>
        <v>0</v>
      </c>
      <c r="F32" s="6">
        <f>+'24년 시즌'!F32</f>
        <v>3</v>
      </c>
      <c r="G32" s="6">
        <f>+'24년 시즌'!G32</f>
        <v>1</v>
      </c>
      <c r="H32" s="54">
        <f>+'24년 시즌'!H32</f>
        <v>0.3333333</v>
      </c>
      <c r="I32" s="6">
        <f>+'24년 시즌'!I32</f>
        <v>0</v>
      </c>
      <c r="J32" s="6">
        <f>+'24년 시즌'!J32</f>
        <v>0</v>
      </c>
      <c r="K32" s="6">
        <f>+'24년 시즌'!K32</f>
        <v>2</v>
      </c>
      <c r="L32" s="6">
        <f>+'24년 시즌'!L32</f>
        <v>0</v>
      </c>
      <c r="M32" s="6">
        <f>+'24년 시즌'!M32</f>
        <v>0</v>
      </c>
      <c r="N32" s="6">
        <f>+'24년 시즌'!N32</f>
        <v>0</v>
      </c>
      <c r="O32" s="6">
        <f>+'24년 시즌'!O32</f>
        <v>0</v>
      </c>
      <c r="P32" s="32">
        <f t="shared" si="13"/>
        <v>0</v>
      </c>
      <c r="Q32" s="33" t="s">
        <v>66</v>
      </c>
      <c r="R32" s="34" t="s">
        <v>66</v>
      </c>
      <c r="S32" s="34" t="s">
        <v>66</v>
      </c>
      <c r="T32" s="33" t="s">
        <v>66</v>
      </c>
      <c r="U32" s="35"/>
      <c r="V32" s="33" t="s">
        <v>66</v>
      </c>
      <c r="X32" s="55"/>
      <c r="Y32" s="56"/>
      <c r="Z32" s="55"/>
      <c r="AA32" s="55"/>
      <c r="AB32" s="56"/>
    </row>
    <row r="33" ht="16.5" customHeight="1">
      <c r="A33" s="30" t="s">
        <v>36</v>
      </c>
      <c r="B33" s="6">
        <f>+'22년 시즌'!B33+'23년 시즌'!B33+'24년 시즌'!B33</f>
        <v>19</v>
      </c>
      <c r="C33" s="6">
        <f>+'22년 시즌'!C33+'23년 시즌'!C33+'24년 시즌'!C33</f>
        <v>2</v>
      </c>
      <c r="D33" s="6">
        <f>+'22년 시즌'!D33+'23년 시즌'!D33+'24년 시즌'!D33</f>
        <v>5</v>
      </c>
      <c r="E33" s="6">
        <f>+'22년 시즌'!E33+'23년 시즌'!E33+'24년 시즌'!E33</f>
        <v>0</v>
      </c>
      <c r="F33" s="6">
        <f>+'22년 시즌'!F33+'23년 시즌'!F33+'24년 시즌'!F33</f>
        <v>207</v>
      </c>
      <c r="G33" s="6">
        <f>+'22년 시즌'!G33+'23년 시즌'!G33+'24년 시즌'!G33</f>
        <v>143</v>
      </c>
      <c r="H33" s="54">
        <f>+'22년 시즌'!H33+'23년 시즌'!H33+'24년 시즌'!H33</f>
        <v>25.99992667</v>
      </c>
      <c r="I33" s="6">
        <f>+'22년 시즌'!I33+'23년 시즌'!I33+'24년 시즌'!I33</f>
        <v>58</v>
      </c>
      <c r="J33" s="6">
        <f>+'22년 시즌'!J33+'23년 시즌'!J33+'24년 시즌'!J33</f>
        <v>2</v>
      </c>
      <c r="K33" s="6">
        <f>+'22년 시즌'!K33+'23년 시즌'!K33+'24년 시즌'!K33</f>
        <v>61</v>
      </c>
      <c r="L33" s="6">
        <f>+'22년 시즌'!L33+'23년 시즌'!L33+'24년 시즌'!L33</f>
        <v>4</v>
      </c>
      <c r="M33" s="6">
        <f>+'22년 시즌'!M33+'23년 시즌'!M33+'24년 시즌'!M33</f>
        <v>27</v>
      </c>
      <c r="N33" s="6">
        <f>+'22년 시즌'!N33+'23년 시즌'!N33+'24년 시즌'!N33</f>
        <v>87</v>
      </c>
      <c r="O33" s="6">
        <f>+'22년 시즌'!O33+'23년 시즌'!O33+'24년 시즌'!O33</f>
        <v>68</v>
      </c>
      <c r="P33" s="32">
        <f t="shared" si="13"/>
        <v>23.53852793</v>
      </c>
      <c r="Q33" s="33">
        <f t="shared" ref="Q33:Q34" si="19">(K33+L33)/H33</f>
        <v>2.500007051</v>
      </c>
      <c r="R33" s="34">
        <f t="shared" ref="R33:R34" si="20">I33/H33</f>
        <v>2.230775523</v>
      </c>
      <c r="S33" s="34">
        <f t="shared" ref="S33:S34" si="21">H33/B33</f>
        <v>1.368417193</v>
      </c>
      <c r="T33" s="33">
        <f t="shared" ref="T33:T34" si="22">M33/H33</f>
        <v>1.038464467</v>
      </c>
      <c r="U33" s="35">
        <f t="shared" ref="U33:U38" si="23">O33/N33</f>
        <v>0.7816091954</v>
      </c>
      <c r="V33" s="33">
        <f t="shared" ref="V33:V34" si="24">(I33+K33+L33)/H33</f>
        <v>4.730782574</v>
      </c>
      <c r="X33" s="55">
        <f>+H33-'통산 성적(~23)'!H33</f>
        <v>6.999926667</v>
      </c>
      <c r="Y33" s="56">
        <f>+R33-'통산 성적(~23)'!R33</f>
        <v>0.07288078586</v>
      </c>
      <c r="Z33" s="56">
        <f>+((K33+L33)/H33)-('통산 성적(~23)'!K33+'통산 성적(~23)'!L33)/'통산 성적(~23)'!H33</f>
        <v>0.3421123145</v>
      </c>
      <c r="AA33" s="55">
        <f>+(M33-'통산 성적(~23)'!M33)/X33</f>
        <v>0.8571518368</v>
      </c>
      <c r="AB33" s="56">
        <f>+V33-'통산 성적(~23)'!V33</f>
        <v>0.4149931003</v>
      </c>
    </row>
    <row r="34" ht="16.5" customHeight="1">
      <c r="A34" s="30" t="s">
        <v>37</v>
      </c>
      <c r="B34" s="6">
        <f>+'22년 시즌'!B34+'23년 시즌'!B34+'24년 시즌'!B34</f>
        <v>11</v>
      </c>
      <c r="C34" s="6">
        <f>+'22년 시즌'!C34+'23년 시즌'!C34+'24년 시즌'!C34</f>
        <v>2</v>
      </c>
      <c r="D34" s="6">
        <f>+'22년 시즌'!D34+'23년 시즌'!D34+'24년 시즌'!D34</f>
        <v>3</v>
      </c>
      <c r="E34" s="6">
        <f>+'22년 시즌'!E34+'23년 시즌'!E34+'24년 시즌'!E34</f>
        <v>0</v>
      </c>
      <c r="F34" s="6">
        <f>+'22년 시즌'!F34+'23년 시즌'!F34+'24년 시즌'!F34</f>
        <v>173</v>
      </c>
      <c r="G34" s="6">
        <f>+'22년 시즌'!G34+'23년 시즌'!G34+'24년 시즌'!G34</f>
        <v>127</v>
      </c>
      <c r="H34" s="54">
        <f>+'22년 시즌'!H34+'23년 시즌'!H34+'24년 시즌'!H34</f>
        <v>23.3332993</v>
      </c>
      <c r="I34" s="6">
        <f>+'22년 시즌'!I34+'23년 시즌'!I34+'24년 시즌'!I34</f>
        <v>66</v>
      </c>
      <c r="J34" s="6">
        <f>+'22년 시즌'!J34+'23년 시즌'!J34+'24년 시즌'!J34</f>
        <v>1</v>
      </c>
      <c r="K34" s="6">
        <f>+'22년 시즌'!K34+'23년 시즌'!K34+'24년 시즌'!K34</f>
        <v>33</v>
      </c>
      <c r="L34" s="6">
        <f>+'22년 시즌'!L34+'23년 시즌'!L34+'24년 시즌'!L34</f>
        <v>9</v>
      </c>
      <c r="M34" s="6">
        <f>+'22년 시즌'!M34+'23년 시즌'!M34+'24년 시즌'!M34</f>
        <v>27</v>
      </c>
      <c r="N34" s="6">
        <f>+'22년 시즌'!N34+'23년 시즌'!N34+'24년 시즌'!N34</f>
        <v>74</v>
      </c>
      <c r="O34" s="6">
        <f>+'22년 시즌'!O34+'23년 시즌'!O34+'24년 시즌'!O34</f>
        <v>62</v>
      </c>
      <c r="P34" s="32">
        <f t="shared" si="13"/>
        <v>23.9143206</v>
      </c>
      <c r="Q34" s="33">
        <f t="shared" si="19"/>
        <v>1.800002625</v>
      </c>
      <c r="R34" s="34">
        <f t="shared" si="20"/>
        <v>2.828575554</v>
      </c>
      <c r="S34" s="34">
        <f t="shared" si="21"/>
        <v>2.121209027</v>
      </c>
      <c r="T34" s="33">
        <f t="shared" si="22"/>
        <v>1.157144545</v>
      </c>
      <c r="U34" s="35">
        <f t="shared" si="23"/>
        <v>0.8378378378</v>
      </c>
      <c r="V34" s="33">
        <f t="shared" si="24"/>
        <v>4.62857818</v>
      </c>
      <c r="X34" s="55">
        <f>+H34-'통산 성적(~23)'!H34</f>
        <v>22.3332993</v>
      </c>
      <c r="Y34" s="56">
        <f>+R34-'통산 성적(~23)'!R34</f>
        <v>1.828575554</v>
      </c>
      <c r="Z34" s="56">
        <f>+((K34+L34)/H34)-('통산 성적(~23)'!K34+'통산 성적(~23)'!L34)/'통산 성적(~23)'!H34</f>
        <v>0.8000026254</v>
      </c>
      <c r="AA34" s="55">
        <f>+(M34-'통산 성적(~23)'!M34)/X34</f>
        <v>1.164180879</v>
      </c>
      <c r="AB34" s="56">
        <f>+V34-'통산 성적(~23)'!V34</f>
        <v>2.62857818</v>
      </c>
    </row>
    <row r="35" ht="16.5" customHeight="1">
      <c r="A35" s="30" t="s">
        <v>40</v>
      </c>
      <c r="B35" s="6">
        <f>+'24년 시즌'!B35</f>
        <v>4</v>
      </c>
      <c r="C35" s="6">
        <f>+'24년 시즌'!C35</f>
        <v>0</v>
      </c>
      <c r="D35" s="6">
        <f>+'24년 시즌'!D35</f>
        <v>2</v>
      </c>
      <c r="E35" s="6">
        <f>+'24년 시즌'!E35</f>
        <v>0</v>
      </c>
      <c r="F35" s="6">
        <f>+'24년 시즌'!F35</f>
        <v>50</v>
      </c>
      <c r="G35" s="6">
        <f>+'24년 시즌'!G35</f>
        <v>41</v>
      </c>
      <c r="H35" s="54">
        <f>+'24년 시즌'!H35</f>
        <v>4.666666667</v>
      </c>
      <c r="I35" s="6">
        <f>+'24년 시즌'!I35</f>
        <v>25</v>
      </c>
      <c r="J35" s="6">
        <f>+'24년 시즌'!J35</f>
        <v>2</v>
      </c>
      <c r="K35" s="6">
        <f>+'24년 시즌'!K35</f>
        <v>7</v>
      </c>
      <c r="L35" s="6">
        <f>+'24년 시즌'!L35</f>
        <v>2</v>
      </c>
      <c r="M35" s="6">
        <f>+'24년 시즌'!M35</f>
        <v>5</v>
      </c>
      <c r="N35" s="6">
        <f>+'24년 시즌'!N35</f>
        <v>31</v>
      </c>
      <c r="O35" s="6">
        <f>+'24년 시즌'!O35</f>
        <v>23</v>
      </c>
      <c r="P35" s="32">
        <f t="shared" si="13"/>
        <v>44.35714286</v>
      </c>
      <c r="Q35" s="33" t="s">
        <v>66</v>
      </c>
      <c r="R35" s="34" t="s">
        <v>66</v>
      </c>
      <c r="S35" s="34" t="s">
        <v>66</v>
      </c>
      <c r="T35" s="33" t="s">
        <v>66</v>
      </c>
      <c r="U35" s="35">
        <f t="shared" si="23"/>
        <v>0.7419354839</v>
      </c>
      <c r="V35" s="33" t="s">
        <v>66</v>
      </c>
      <c r="X35" s="55"/>
      <c r="Y35" s="56"/>
      <c r="Z35" s="63"/>
      <c r="AA35" s="55"/>
      <c r="AB35" s="56"/>
    </row>
    <row r="36" ht="16.5" customHeight="1">
      <c r="A36" s="30" t="s">
        <v>42</v>
      </c>
      <c r="B36" s="6">
        <f>+'22년 시즌'!B35+'23년 시즌'!B35+'24년 시즌'!B36</f>
        <v>8</v>
      </c>
      <c r="C36" s="6">
        <f>+'22년 시즌'!C35+'23년 시즌'!C35+'24년 시즌'!C36</f>
        <v>2</v>
      </c>
      <c r="D36" s="6">
        <f>+'22년 시즌'!D35+'23년 시즌'!D35+'24년 시즌'!D36</f>
        <v>2</v>
      </c>
      <c r="E36" s="6">
        <f>+'22년 시즌'!E35+'23년 시즌'!E35+'24년 시즌'!E36</f>
        <v>1</v>
      </c>
      <c r="F36" s="6">
        <f>+'22년 시즌'!F35+'23년 시즌'!F35+'24년 시즌'!F36</f>
        <v>102</v>
      </c>
      <c r="G36" s="6">
        <f>+'22년 시즌'!G35+'23년 시즌'!G35+'24년 시즌'!G36</f>
        <v>55</v>
      </c>
      <c r="H36" s="54">
        <f>+'22년 시즌'!H35+'23년 시즌'!H35+'24년 시즌'!H36</f>
        <v>13.66663333</v>
      </c>
      <c r="I36" s="6">
        <f>+'22년 시즌'!I35+'23년 시즌'!I35+'24년 시즌'!I36</f>
        <v>16</v>
      </c>
      <c r="J36" s="6">
        <f>+'22년 시즌'!J35+'23년 시즌'!J35+'24년 시즌'!J36</f>
        <v>1</v>
      </c>
      <c r="K36" s="6">
        <f>+'22년 시즌'!K35+'23년 시즌'!K35+'24년 시즌'!K36</f>
        <v>45</v>
      </c>
      <c r="L36" s="6">
        <f>+'22년 시즌'!L35+'23년 시즌'!L35+'24년 시즌'!L36</f>
        <v>1</v>
      </c>
      <c r="M36" s="6">
        <f>+'22년 시즌'!M35+'23년 시즌'!M35+'24년 시즌'!M36</f>
        <v>13</v>
      </c>
      <c r="N36" s="6">
        <f>+'22년 시즌'!N35+'23년 시즌'!N35+'24년 시즌'!N36</f>
        <v>36</v>
      </c>
      <c r="O36" s="6">
        <f>+'22년 시즌'!O35+'23년 시즌'!O35+'24년 시즌'!O36</f>
        <v>21</v>
      </c>
      <c r="P36" s="32">
        <f t="shared" si="13"/>
        <v>13.82930203</v>
      </c>
      <c r="Q36" s="33">
        <f t="shared" ref="Q36:Q38" si="25">(K36+L36)/H36</f>
        <v>3.365861869</v>
      </c>
      <c r="R36" s="34">
        <f t="shared" ref="R36:R38" si="26">I36/H36</f>
        <v>1.170734563</v>
      </c>
      <c r="S36" s="34">
        <f t="shared" ref="S36:S38" si="27">H36/B36</f>
        <v>1.708329166</v>
      </c>
      <c r="T36" s="33">
        <f t="shared" ref="T36:T38" si="28">M36/H36</f>
        <v>0.9512218325</v>
      </c>
      <c r="U36" s="35">
        <f t="shared" si="23"/>
        <v>0.5833333333</v>
      </c>
      <c r="V36" s="33">
        <f t="shared" ref="V36:V38" si="29">(I36+K36+L36)/H36</f>
        <v>4.536596432</v>
      </c>
      <c r="X36" s="55">
        <f>+H36-'통산 성적(~23)'!H35</f>
        <v>0.6666666633</v>
      </c>
      <c r="Y36" s="56">
        <f>+R36-'통산 성적(~23)'!R35</f>
        <v>-0.06003782354</v>
      </c>
      <c r="Z36" s="56">
        <f>+((K36+L36)/H36)-('통산 성적(~23)'!K35+'통산 성적(~23)'!L35)/'통산 성적(~23)'!H35</f>
        <v>0.0581610798</v>
      </c>
      <c r="AA36" s="64">
        <f>+(M36-'통산 성적(~23)'!M35)/X36</f>
        <v>0</v>
      </c>
      <c r="AB36" s="56">
        <f>+V36-'통산 성적(~23)'!V35</f>
        <v>-0.001876743744</v>
      </c>
    </row>
    <row r="37" ht="16.5" customHeight="1">
      <c r="A37" s="30" t="s">
        <v>43</v>
      </c>
      <c r="B37" s="6">
        <f>+'22년 시즌'!B36+'23년 시즌'!B36+'24년 시즌'!B37</f>
        <v>38</v>
      </c>
      <c r="C37" s="6">
        <f>+'22년 시즌'!C36+'23년 시즌'!C36+'24년 시즌'!C37</f>
        <v>8</v>
      </c>
      <c r="D37" s="6">
        <f>+'22년 시즌'!D36+'23년 시즌'!D36+'24년 시즌'!D37</f>
        <v>11</v>
      </c>
      <c r="E37" s="6">
        <f>+'22년 시즌'!E36+'23년 시즌'!E36+'24년 시즌'!E37</f>
        <v>3</v>
      </c>
      <c r="F37" s="6">
        <f>+'22년 시즌'!F36+'23년 시즌'!F36+'24년 시즌'!F37</f>
        <v>550</v>
      </c>
      <c r="G37" s="6">
        <f>+'22년 시즌'!G36+'23년 시즌'!G36+'24년 시즌'!G37</f>
        <v>397</v>
      </c>
      <c r="H37" s="54">
        <f>+'22년 시즌'!H36+'23년 시즌'!H36+'24년 시즌'!H37</f>
        <v>81.66663298</v>
      </c>
      <c r="I37" s="6">
        <f>+'22년 시즌'!I36+'23년 시즌'!I36+'24년 시즌'!I37</f>
        <v>133</v>
      </c>
      <c r="J37" s="6">
        <f>+'22년 시즌'!J36+'23년 시즌'!J36+'24년 시즌'!J37</f>
        <v>1</v>
      </c>
      <c r="K37" s="6">
        <f>+'22년 시즌'!K36+'23년 시즌'!K36+'24년 시즌'!K37</f>
        <v>123</v>
      </c>
      <c r="L37" s="6">
        <f>+'22년 시즌'!L36+'23년 시즌'!L36+'24년 시즌'!L37</f>
        <v>25</v>
      </c>
      <c r="M37" s="6">
        <f>+'22년 시즌'!M36+'23년 시즌'!M36+'24년 시즌'!M37</f>
        <v>131</v>
      </c>
      <c r="N37" s="6">
        <f>+'22년 시즌'!N36+'23년 시즌'!N36+'24년 시즌'!N37</f>
        <v>183</v>
      </c>
      <c r="O37" s="6">
        <f>+'22년 시즌'!O36+'23년 시즌'!O36+'24년 시즌'!O37</f>
        <v>130</v>
      </c>
      <c r="P37" s="32">
        <f t="shared" si="13"/>
        <v>14.32653652</v>
      </c>
      <c r="Q37" s="33">
        <f t="shared" si="25"/>
        <v>1.812245645</v>
      </c>
      <c r="R37" s="34">
        <f t="shared" si="26"/>
        <v>1.6285721</v>
      </c>
      <c r="S37" s="34">
        <f t="shared" si="27"/>
        <v>2.149121921</v>
      </c>
      <c r="T37" s="33">
        <f t="shared" si="28"/>
        <v>1.604082294</v>
      </c>
      <c r="U37" s="35">
        <f t="shared" si="23"/>
        <v>0.7103825137</v>
      </c>
      <c r="V37" s="33">
        <f t="shared" si="29"/>
        <v>3.440817746</v>
      </c>
      <c r="X37" s="55">
        <f>+H37-'통산 성적(~23)'!H36</f>
        <v>26.66666632</v>
      </c>
      <c r="Y37" s="56">
        <f>+R37-'통산 성적(~23)'!R36</f>
        <v>-0.2259744784</v>
      </c>
      <c r="Z37" s="56">
        <f>+((K37+L37)/H37)-('통산 성적(~23)'!K36+'통산 성적(~23)'!L36)/'통산 성적(~23)'!H36</f>
        <v>-0.09684642082</v>
      </c>
      <c r="AA37" s="55">
        <f>+(M37-'통산 성적(~23)'!M36)/X37</f>
        <v>1.687500022</v>
      </c>
      <c r="AB37" s="56">
        <f>+V37-'통산 성적(~23)'!V36</f>
        <v>-0.3228208992</v>
      </c>
    </row>
    <row r="38" ht="16.5" customHeight="1">
      <c r="A38" s="23" t="s">
        <v>45</v>
      </c>
      <c r="B38" s="23">
        <f t="shared" ref="B38:O38" si="30">SUM(B28:B37)</f>
        <v>144</v>
      </c>
      <c r="C38" s="23">
        <f t="shared" si="30"/>
        <v>28</v>
      </c>
      <c r="D38" s="23">
        <f t="shared" si="30"/>
        <v>34</v>
      </c>
      <c r="E38" s="23">
        <f t="shared" si="30"/>
        <v>6</v>
      </c>
      <c r="F38" s="23">
        <f t="shared" si="30"/>
        <v>1794</v>
      </c>
      <c r="G38" s="23">
        <f t="shared" si="30"/>
        <v>1315</v>
      </c>
      <c r="H38" s="37">
        <f t="shared" si="30"/>
        <v>260.9993852</v>
      </c>
      <c r="I38" s="23">
        <f t="shared" si="30"/>
        <v>464</v>
      </c>
      <c r="J38" s="23">
        <f t="shared" si="30"/>
        <v>11</v>
      </c>
      <c r="K38" s="23">
        <f t="shared" si="30"/>
        <v>412</v>
      </c>
      <c r="L38" s="23">
        <f t="shared" si="30"/>
        <v>64</v>
      </c>
      <c r="M38" s="23">
        <f t="shared" si="30"/>
        <v>342</v>
      </c>
      <c r="N38" s="23">
        <f t="shared" si="30"/>
        <v>637</v>
      </c>
      <c r="O38" s="23">
        <f t="shared" si="30"/>
        <v>442</v>
      </c>
      <c r="P38" s="38">
        <f t="shared" si="13"/>
        <v>15.24141521</v>
      </c>
      <c r="Q38" s="39">
        <f t="shared" si="25"/>
        <v>1.823759085</v>
      </c>
      <c r="R38" s="40">
        <f t="shared" si="26"/>
        <v>1.777781965</v>
      </c>
      <c r="S38" s="40">
        <f t="shared" si="27"/>
        <v>1.812495731</v>
      </c>
      <c r="T38" s="39">
        <f t="shared" si="28"/>
        <v>1.310347914</v>
      </c>
      <c r="U38" s="41">
        <f t="shared" si="23"/>
        <v>0.693877551</v>
      </c>
      <c r="V38" s="39">
        <f t="shared" si="29"/>
        <v>3.601541051</v>
      </c>
    </row>
    <row r="39" ht="16.5" customHeight="1">
      <c r="T39" s="2"/>
    </row>
    <row r="40" ht="16.5" customHeight="1">
      <c r="T40" s="2"/>
    </row>
    <row r="41" ht="16.5" customHeight="1">
      <c r="G41" s="65" t="s">
        <v>71</v>
      </c>
      <c r="H41" s="65" t="s">
        <v>72</v>
      </c>
      <c r="I41" s="65" t="s">
        <v>73</v>
      </c>
      <c r="J41" s="65" t="s">
        <v>74</v>
      </c>
      <c r="K41" s="65" t="s">
        <v>75</v>
      </c>
      <c r="S41" s="2"/>
    </row>
    <row r="42" ht="16.5" customHeight="1">
      <c r="G42" s="30" t="s">
        <v>24</v>
      </c>
      <c r="H42" s="66"/>
      <c r="I42" s="66">
        <v>43.66197183098591</v>
      </c>
      <c r="J42" s="66">
        <f>+(K28+L28)/F28*100</f>
        <v>49.52380952</v>
      </c>
      <c r="K42" s="67">
        <v>45.56962025316456</v>
      </c>
    </row>
    <row r="43" ht="16.5" customHeight="1">
      <c r="G43" s="30" t="s">
        <v>27</v>
      </c>
      <c r="H43" s="66"/>
      <c r="I43" s="66"/>
      <c r="J43" s="66"/>
      <c r="K43" s="67"/>
      <c r="S43" s="2"/>
    </row>
    <row r="44" ht="16.5" customHeight="1">
      <c r="G44" s="30" t="s">
        <v>29</v>
      </c>
      <c r="H44" s="66"/>
      <c r="I44" s="66">
        <v>24.778761061946902</v>
      </c>
      <c r="J44" s="66">
        <f t="shared" ref="J44:J51" si="31">+(K30+L30)/F30*100</f>
        <v>25</v>
      </c>
      <c r="K44" s="67">
        <v>25.0</v>
      </c>
      <c r="S44" s="2"/>
    </row>
    <row r="45" ht="16.5" customHeight="1">
      <c r="G45" s="30" t="s">
        <v>33</v>
      </c>
      <c r="H45" s="66">
        <v>16.666666666666664</v>
      </c>
      <c r="I45" s="66">
        <v>15.65217391304348</v>
      </c>
      <c r="J45" s="66">
        <f t="shared" si="31"/>
        <v>16.63157895</v>
      </c>
      <c r="K45" s="67">
        <v>17.434210526315788</v>
      </c>
      <c r="S45" s="2"/>
    </row>
    <row r="46" ht="16.5" customHeight="1">
      <c r="G46" s="30" t="s">
        <v>35</v>
      </c>
      <c r="H46" s="66"/>
      <c r="I46" s="66"/>
      <c r="J46" s="66">
        <f t="shared" si="31"/>
        <v>66.66666667</v>
      </c>
      <c r="K46" s="67">
        <v>66.66666666666666</v>
      </c>
      <c r="S46" s="2"/>
    </row>
    <row r="47" ht="16.5" customHeight="1">
      <c r="G47" s="30" t="s">
        <v>36</v>
      </c>
      <c r="H47" s="66">
        <v>37.5</v>
      </c>
      <c r="I47" s="66">
        <v>27.559055118110237</v>
      </c>
      <c r="J47" s="66">
        <f t="shared" si="31"/>
        <v>31.40096618</v>
      </c>
      <c r="K47" s="67">
        <v>30.88235294117647</v>
      </c>
      <c r="L47" s="68"/>
      <c r="T47" s="2"/>
    </row>
    <row r="48" ht="16.5" customHeight="1">
      <c r="G48" s="30" t="s">
        <v>37</v>
      </c>
      <c r="H48" s="66"/>
      <c r="I48" s="66">
        <v>33.33333333333333</v>
      </c>
      <c r="J48" s="66">
        <f t="shared" si="31"/>
        <v>24.27745665</v>
      </c>
      <c r="K48" s="67">
        <v>26.548672566371685</v>
      </c>
      <c r="L48" s="69"/>
      <c r="T48" s="2"/>
    </row>
    <row r="49" ht="16.5" customHeight="1">
      <c r="G49" s="30" t="s">
        <v>40</v>
      </c>
      <c r="H49" s="66"/>
      <c r="I49" s="66"/>
      <c r="J49" s="66">
        <f t="shared" si="31"/>
        <v>18</v>
      </c>
      <c r="K49" s="67">
        <v>19.230769230769234</v>
      </c>
      <c r="L49" s="68"/>
      <c r="T49" s="2"/>
    </row>
    <row r="50" ht="16.5" customHeight="1">
      <c r="G50" s="30" t="s">
        <v>42</v>
      </c>
      <c r="H50" s="66">
        <v>38.63636363636363</v>
      </c>
      <c r="I50" s="66">
        <v>49.056603773584904</v>
      </c>
      <c r="J50" s="66">
        <f t="shared" si="31"/>
        <v>45.09803922</v>
      </c>
      <c r="K50" s="67">
        <v>44.44444444444444</v>
      </c>
      <c r="L50" s="68"/>
      <c r="T50" s="2"/>
    </row>
    <row r="51" ht="16.5" customHeight="1">
      <c r="G51" s="30" t="s">
        <v>43</v>
      </c>
      <c r="H51" s="66">
        <v>29.444444444444446</v>
      </c>
      <c r="I51" s="66">
        <v>24.761904761904763</v>
      </c>
      <c r="J51" s="66">
        <f t="shared" si="31"/>
        <v>26.90909091</v>
      </c>
      <c r="K51" s="67">
        <v>27.42616033755274</v>
      </c>
      <c r="L51" s="69"/>
      <c r="T51" s="2"/>
    </row>
    <row r="52" ht="16.5" customHeight="1">
      <c r="T52" s="2"/>
    </row>
    <row r="53" ht="16.5" customHeight="1">
      <c r="T53" s="2"/>
    </row>
    <row r="54" ht="16.5" customHeight="1">
      <c r="T54" s="2"/>
    </row>
    <row r="55" ht="16.5" customHeight="1">
      <c r="T55" s="2"/>
    </row>
    <row r="56" ht="16.5" customHeight="1">
      <c r="T56" s="2"/>
    </row>
    <row r="57" ht="16.5" customHeight="1">
      <c r="T57" s="2"/>
    </row>
    <row r="58" ht="16.5" customHeight="1">
      <c r="T58" s="2"/>
    </row>
    <row r="59" ht="16.5" customHeight="1">
      <c r="T59" s="2"/>
    </row>
    <row r="60" ht="16.5" customHeight="1">
      <c r="T60" s="2"/>
    </row>
    <row r="61" ht="16.5" customHeight="1">
      <c r="T61" s="2"/>
    </row>
    <row r="62" ht="16.5" customHeight="1">
      <c r="T62" s="2"/>
    </row>
    <row r="63" ht="16.5" customHeight="1">
      <c r="T63" s="2"/>
    </row>
    <row r="64" ht="16.5" customHeight="1">
      <c r="T64" s="2"/>
    </row>
    <row r="65" ht="16.5" customHeight="1">
      <c r="T65" s="2"/>
    </row>
    <row r="66" ht="16.5" customHeight="1">
      <c r="T66" s="2"/>
    </row>
    <row r="67" ht="16.5" customHeight="1">
      <c r="T67" s="2"/>
    </row>
    <row r="68" ht="16.5" customHeight="1">
      <c r="T68" s="2"/>
    </row>
    <row r="69" ht="16.5" customHeight="1">
      <c r="T69" s="2"/>
    </row>
    <row r="70" ht="16.5" customHeight="1">
      <c r="T70" s="2"/>
    </row>
    <row r="71" ht="16.5" customHeight="1">
      <c r="T71" s="2"/>
    </row>
    <row r="72" ht="16.5" customHeight="1">
      <c r="T72" s="2"/>
    </row>
    <row r="73" ht="16.5" customHeight="1">
      <c r="T73" s="2"/>
    </row>
    <row r="74" ht="16.5" customHeight="1">
      <c r="T74" s="2"/>
    </row>
    <row r="75" ht="16.5" customHeight="1">
      <c r="T75" s="2"/>
    </row>
    <row r="76" ht="16.5" customHeight="1">
      <c r="T76" s="2"/>
    </row>
    <row r="77" ht="16.5" customHeight="1">
      <c r="T77" s="2"/>
    </row>
    <row r="78" ht="16.5" customHeight="1">
      <c r="T78" s="2"/>
    </row>
    <row r="79" ht="16.5" customHeight="1">
      <c r="T79" s="2"/>
    </row>
    <row r="80" ht="16.5" customHeight="1">
      <c r="T80" s="2"/>
    </row>
    <row r="81" ht="16.5" customHeight="1">
      <c r="T81" s="2"/>
    </row>
    <row r="82" ht="16.5" customHeight="1">
      <c r="T82" s="2"/>
    </row>
    <row r="83" ht="16.5" customHeight="1">
      <c r="T83" s="2"/>
    </row>
    <row r="84" ht="16.5" customHeight="1">
      <c r="T84" s="2"/>
    </row>
    <row r="85" ht="16.5" customHeight="1">
      <c r="T85" s="2"/>
    </row>
    <row r="86" ht="16.5" customHeight="1">
      <c r="T86" s="2"/>
    </row>
    <row r="87" ht="16.5" customHeight="1">
      <c r="T87" s="2"/>
    </row>
    <row r="88" ht="16.5" customHeight="1">
      <c r="T88" s="2"/>
    </row>
    <row r="89" ht="16.5" customHeight="1">
      <c r="T89" s="2"/>
    </row>
    <row r="90" ht="16.5" customHeight="1">
      <c r="T90" s="2"/>
    </row>
    <row r="91" ht="16.5" customHeight="1">
      <c r="T91" s="2"/>
    </row>
    <row r="92" ht="16.5" customHeight="1">
      <c r="T92" s="2"/>
    </row>
    <row r="93" ht="16.5" customHeight="1">
      <c r="T93" s="2"/>
    </row>
    <row r="94" ht="16.5" customHeight="1">
      <c r="T94" s="2"/>
    </row>
    <row r="95" ht="16.5" customHeight="1">
      <c r="T95" s="2"/>
    </row>
    <row r="96" ht="16.5" customHeight="1">
      <c r="T96" s="2"/>
    </row>
    <row r="97" ht="16.5" customHeight="1">
      <c r="T97" s="2"/>
    </row>
    <row r="98" ht="16.5" customHeight="1">
      <c r="T98" s="2"/>
    </row>
    <row r="99" ht="16.5" customHeight="1">
      <c r="T99" s="2"/>
    </row>
    <row r="100" ht="16.5" customHeight="1">
      <c r="T100" s="2"/>
    </row>
    <row r="101" ht="16.5" customHeight="1">
      <c r="T101" s="2"/>
    </row>
    <row r="102" ht="16.5" customHeight="1">
      <c r="T102" s="2"/>
    </row>
    <row r="103" ht="16.5" customHeight="1">
      <c r="T103" s="2"/>
    </row>
    <row r="104" ht="16.5" customHeight="1">
      <c r="T104" s="2"/>
    </row>
    <row r="105" ht="16.5" customHeight="1">
      <c r="T105" s="2"/>
    </row>
    <row r="106" ht="16.5" customHeight="1">
      <c r="T106" s="2"/>
    </row>
    <row r="107" ht="16.5" customHeight="1">
      <c r="T107" s="2"/>
    </row>
    <row r="108" ht="16.5" customHeight="1">
      <c r="T108" s="2"/>
    </row>
    <row r="109" ht="16.5" customHeight="1">
      <c r="T109" s="2"/>
    </row>
    <row r="110" ht="16.5" customHeight="1">
      <c r="T110" s="2"/>
    </row>
    <row r="111" ht="16.5" customHeight="1">
      <c r="T111" s="2"/>
    </row>
    <row r="112" ht="16.5" customHeight="1">
      <c r="T112" s="2"/>
    </row>
    <row r="113" ht="16.5" customHeight="1">
      <c r="T113" s="2"/>
    </row>
    <row r="114" ht="16.5" customHeight="1">
      <c r="T114" s="2"/>
    </row>
    <row r="115" ht="16.5" customHeight="1">
      <c r="T115" s="2"/>
    </row>
    <row r="116" ht="16.5" customHeight="1">
      <c r="T116" s="2"/>
    </row>
    <row r="117" ht="16.5" customHeight="1">
      <c r="T117" s="2"/>
    </row>
    <row r="118" ht="16.5" customHeight="1">
      <c r="T118" s="2"/>
    </row>
    <row r="119" ht="16.5" customHeight="1">
      <c r="T119" s="2"/>
    </row>
    <row r="120" ht="16.5" customHeight="1">
      <c r="T120" s="2"/>
    </row>
    <row r="121" ht="16.5" customHeight="1">
      <c r="T121" s="2"/>
    </row>
    <row r="122" ht="16.5" customHeight="1">
      <c r="T122" s="2"/>
    </row>
    <row r="123" ht="16.5" customHeight="1">
      <c r="T123" s="2"/>
    </row>
    <row r="124" ht="16.5" customHeight="1">
      <c r="T124" s="2"/>
    </row>
    <row r="125" ht="16.5" customHeight="1">
      <c r="T125" s="2"/>
    </row>
    <row r="126" ht="16.5" customHeight="1">
      <c r="T126" s="2"/>
    </row>
    <row r="127" ht="16.5" customHeight="1">
      <c r="T127" s="2"/>
    </row>
    <row r="128" ht="16.5" customHeight="1">
      <c r="T128" s="2"/>
    </row>
    <row r="129" ht="16.5" customHeight="1">
      <c r="T129" s="2"/>
    </row>
    <row r="130" ht="16.5" customHeight="1">
      <c r="T130" s="2"/>
    </row>
    <row r="131" ht="16.5" customHeight="1">
      <c r="T131" s="2"/>
    </row>
    <row r="132" ht="16.5" customHeight="1">
      <c r="T132" s="2"/>
    </row>
    <row r="133" ht="16.5" customHeight="1">
      <c r="T133" s="2"/>
    </row>
    <row r="134" ht="16.5" customHeight="1">
      <c r="T134" s="2"/>
    </row>
    <row r="135" ht="16.5" customHeight="1">
      <c r="T135" s="2"/>
    </row>
    <row r="136" ht="16.5" customHeight="1">
      <c r="T136" s="2"/>
    </row>
    <row r="137" ht="16.5" customHeight="1">
      <c r="T137" s="2"/>
    </row>
    <row r="138" ht="16.5" customHeight="1">
      <c r="T138" s="2"/>
    </row>
    <row r="139" ht="16.5" customHeight="1">
      <c r="T139" s="2"/>
    </row>
    <row r="140" ht="16.5" customHeight="1">
      <c r="T140" s="2"/>
    </row>
    <row r="141" ht="16.5" customHeight="1">
      <c r="T141" s="2"/>
    </row>
    <row r="142" ht="16.5" customHeight="1">
      <c r="T142" s="2"/>
    </row>
    <row r="143" ht="16.5" customHeight="1">
      <c r="T143" s="2"/>
    </row>
    <row r="144" ht="16.5" customHeight="1">
      <c r="T144" s="2"/>
    </row>
    <row r="145" ht="16.5" customHeight="1">
      <c r="T145" s="2"/>
    </row>
    <row r="146" ht="16.5" customHeight="1">
      <c r="T146" s="2"/>
    </row>
    <row r="147" ht="16.5" customHeight="1">
      <c r="T147" s="2"/>
    </row>
    <row r="148" ht="16.5" customHeight="1">
      <c r="T148" s="2"/>
    </row>
    <row r="149" ht="16.5" customHeight="1">
      <c r="T149" s="2"/>
    </row>
    <row r="150" ht="16.5" customHeight="1">
      <c r="T150" s="2"/>
    </row>
    <row r="151" ht="16.5" customHeight="1">
      <c r="T151" s="2"/>
    </row>
    <row r="152" ht="16.5" customHeight="1">
      <c r="T152" s="2"/>
    </row>
    <row r="153" ht="16.5" customHeight="1">
      <c r="T153" s="2"/>
    </row>
    <row r="154" ht="16.5" customHeight="1">
      <c r="T154" s="2"/>
    </row>
    <row r="155" ht="16.5" customHeight="1">
      <c r="T155" s="2"/>
    </row>
    <row r="156" ht="16.5" customHeight="1">
      <c r="T156" s="2"/>
    </row>
    <row r="157" ht="16.5" customHeight="1">
      <c r="T157" s="2"/>
    </row>
    <row r="158" ht="16.5" customHeight="1">
      <c r="T158" s="2"/>
    </row>
    <row r="159" ht="16.5" customHeight="1">
      <c r="T159" s="2"/>
    </row>
    <row r="160" ht="16.5" customHeight="1">
      <c r="T160" s="2"/>
    </row>
    <row r="161" ht="16.5" customHeight="1">
      <c r="T161" s="2"/>
    </row>
    <row r="162" ht="16.5" customHeight="1">
      <c r="T162" s="2"/>
    </row>
    <row r="163" ht="16.5" customHeight="1">
      <c r="T163" s="2"/>
    </row>
    <row r="164" ht="16.5" customHeight="1">
      <c r="T164" s="2"/>
    </row>
    <row r="165" ht="16.5" customHeight="1">
      <c r="T165" s="2"/>
    </row>
    <row r="166" ht="16.5" customHeight="1">
      <c r="T166" s="2"/>
    </row>
    <row r="167" ht="16.5" customHeight="1">
      <c r="T167" s="2"/>
    </row>
    <row r="168" ht="16.5" customHeight="1">
      <c r="T168" s="2"/>
    </row>
    <row r="169" ht="16.5" customHeight="1">
      <c r="T169" s="2"/>
    </row>
    <row r="170" ht="16.5" customHeight="1">
      <c r="T170" s="2"/>
    </row>
    <row r="171" ht="16.5" customHeight="1">
      <c r="T171" s="2"/>
    </row>
    <row r="172" ht="16.5" customHeight="1">
      <c r="T172" s="2"/>
    </row>
    <row r="173" ht="16.5" customHeight="1">
      <c r="T173" s="2"/>
    </row>
    <row r="174" ht="16.5" customHeight="1">
      <c r="T174" s="2"/>
    </row>
    <row r="175" ht="16.5" customHeight="1">
      <c r="T175" s="2"/>
    </row>
    <row r="176" ht="16.5" customHeight="1">
      <c r="T176" s="2"/>
    </row>
    <row r="177" ht="16.5" customHeight="1">
      <c r="T177" s="2"/>
    </row>
    <row r="178" ht="16.5" customHeight="1">
      <c r="T178" s="2"/>
    </row>
    <row r="179" ht="16.5" customHeight="1">
      <c r="T179" s="2"/>
    </row>
    <row r="180" ht="16.5" customHeight="1">
      <c r="T180" s="2"/>
    </row>
    <row r="181" ht="16.5" customHeight="1">
      <c r="T181" s="2"/>
    </row>
    <row r="182" ht="16.5" customHeight="1">
      <c r="T182" s="2"/>
    </row>
    <row r="183" ht="16.5" customHeight="1">
      <c r="T183" s="2"/>
    </row>
    <row r="184" ht="16.5" customHeight="1">
      <c r="T184" s="2"/>
    </row>
    <row r="185" ht="16.5" customHeight="1">
      <c r="T185" s="2"/>
    </row>
    <row r="186" ht="16.5" customHeight="1">
      <c r="T186" s="2"/>
    </row>
    <row r="187" ht="16.5" customHeight="1">
      <c r="T187" s="2"/>
    </row>
    <row r="188" ht="16.5" customHeight="1">
      <c r="T188" s="2"/>
    </row>
    <row r="189" ht="16.5" customHeight="1">
      <c r="T189" s="2"/>
    </row>
    <row r="190" ht="16.5" customHeight="1">
      <c r="T190" s="2"/>
    </row>
    <row r="191" ht="16.5" customHeight="1">
      <c r="T191" s="2"/>
    </row>
    <row r="192" ht="16.5" customHeight="1">
      <c r="T192" s="2"/>
    </row>
    <row r="193" ht="16.5" customHeight="1">
      <c r="T193" s="2"/>
    </row>
    <row r="194" ht="16.5" customHeight="1">
      <c r="T194" s="2"/>
    </row>
    <row r="195" ht="16.5" customHeight="1">
      <c r="T195" s="2"/>
    </row>
    <row r="196" ht="16.5" customHeight="1">
      <c r="T196" s="2"/>
    </row>
    <row r="197" ht="16.5" customHeight="1">
      <c r="T197" s="2"/>
    </row>
    <row r="198" ht="16.5" customHeight="1">
      <c r="T198" s="2"/>
    </row>
    <row r="199" ht="16.5" customHeight="1">
      <c r="T199" s="2"/>
    </row>
    <row r="200" ht="16.5" customHeight="1">
      <c r="T200" s="2"/>
    </row>
    <row r="201" ht="16.5" customHeight="1">
      <c r="T201" s="2"/>
    </row>
    <row r="202" ht="16.5" customHeight="1">
      <c r="T202" s="2"/>
    </row>
    <row r="203" ht="16.5" customHeight="1">
      <c r="T203" s="2"/>
    </row>
    <row r="204" ht="16.5" customHeight="1">
      <c r="T204" s="2"/>
    </row>
    <row r="205" ht="16.5" customHeight="1">
      <c r="T205" s="2"/>
    </row>
    <row r="206" ht="16.5" customHeight="1">
      <c r="T206" s="2"/>
    </row>
    <row r="207" ht="16.5" customHeight="1">
      <c r="T207" s="2"/>
    </row>
    <row r="208" ht="16.5" customHeight="1">
      <c r="T208" s="2"/>
    </row>
    <row r="209" ht="16.5" customHeight="1">
      <c r="T209" s="2"/>
    </row>
    <row r="210" ht="16.5" customHeight="1">
      <c r="T210" s="2"/>
    </row>
    <row r="211" ht="16.5" customHeight="1">
      <c r="T211" s="2"/>
    </row>
    <row r="212" ht="16.5" customHeight="1">
      <c r="T212" s="2"/>
    </row>
    <row r="213" ht="16.5" customHeight="1">
      <c r="T213" s="2"/>
    </row>
    <row r="214" ht="16.5" customHeight="1">
      <c r="T214" s="2"/>
    </row>
    <row r="215" ht="16.5" customHeight="1">
      <c r="T215" s="2"/>
    </row>
    <row r="216" ht="16.5" customHeight="1">
      <c r="T216" s="2"/>
    </row>
    <row r="217" ht="16.5" customHeight="1">
      <c r="T217" s="2"/>
    </row>
    <row r="218" ht="16.5" customHeight="1">
      <c r="T218" s="2"/>
    </row>
    <row r="219" ht="16.5" customHeight="1">
      <c r="T219" s="2"/>
    </row>
    <row r="220" ht="16.5" customHeight="1">
      <c r="T220" s="2"/>
    </row>
    <row r="221" ht="16.5" customHeight="1">
      <c r="T221" s="2"/>
    </row>
    <row r="222" ht="16.5" customHeight="1">
      <c r="T222" s="2"/>
    </row>
    <row r="223" ht="16.5" customHeight="1">
      <c r="T223" s="2"/>
    </row>
    <row r="224" ht="16.5" customHeight="1">
      <c r="T224" s="2"/>
    </row>
    <row r="225" ht="16.5" customHeight="1">
      <c r="T225" s="2"/>
    </row>
    <row r="226" ht="16.5" customHeight="1">
      <c r="T226" s="2"/>
    </row>
    <row r="227" ht="16.5" customHeight="1">
      <c r="T227" s="2"/>
    </row>
    <row r="228" ht="16.5" customHeight="1">
      <c r="T228" s="2"/>
    </row>
    <row r="229" ht="16.5" customHeight="1">
      <c r="T229" s="2"/>
    </row>
    <row r="230" ht="16.5" customHeight="1">
      <c r="T230" s="2"/>
    </row>
    <row r="231" ht="16.5" customHeight="1">
      <c r="T231" s="2"/>
    </row>
    <row r="232" ht="16.5" customHeight="1">
      <c r="T232" s="2"/>
    </row>
    <row r="233" ht="16.5" customHeight="1">
      <c r="T233" s="2"/>
    </row>
    <row r="234" ht="16.5" customHeight="1">
      <c r="T234" s="2"/>
    </row>
    <row r="235" ht="16.5" customHeight="1">
      <c r="T235" s="2"/>
    </row>
    <row r="236" ht="16.5" customHeight="1">
      <c r="T236" s="2"/>
    </row>
    <row r="237" ht="16.5" customHeight="1">
      <c r="T237" s="2"/>
    </row>
    <row r="238" ht="16.5" customHeight="1">
      <c r="T238" s="2"/>
    </row>
    <row r="239" ht="16.5" customHeight="1">
      <c r="T239" s="2"/>
    </row>
    <row r="240" ht="16.5" customHeight="1">
      <c r="T240" s="2"/>
    </row>
    <row r="241" ht="16.5" customHeight="1">
      <c r="T241" s="2"/>
    </row>
    <row r="242" ht="16.5" customHeight="1">
      <c r="T242" s="2"/>
    </row>
    <row r="243" ht="16.5" customHeight="1">
      <c r="T243" s="2"/>
    </row>
    <row r="244" ht="16.5" customHeight="1">
      <c r="T244" s="2"/>
    </row>
    <row r="245" ht="16.5" customHeight="1">
      <c r="T245" s="2"/>
    </row>
    <row r="246" ht="16.5" customHeight="1">
      <c r="T246" s="2"/>
    </row>
    <row r="247" ht="16.5" customHeight="1">
      <c r="T247" s="2"/>
    </row>
    <row r="248" ht="16.5" customHeight="1">
      <c r="T248" s="2"/>
    </row>
    <row r="249" ht="16.5" customHeight="1">
      <c r="T249" s="2"/>
    </row>
    <row r="250" ht="16.5" customHeight="1">
      <c r="T250" s="2"/>
    </row>
    <row r="251" ht="16.5" customHeight="1">
      <c r="T251" s="2"/>
    </row>
    <row r="252" ht="16.5" customHeight="1">
      <c r="T252" s="2"/>
    </row>
    <row r="253" ht="16.5" customHeight="1">
      <c r="T253" s="2"/>
    </row>
    <row r="254" ht="16.5" customHeight="1">
      <c r="T254" s="2"/>
    </row>
    <row r="255" ht="16.5" customHeight="1">
      <c r="T255" s="2"/>
    </row>
    <row r="256" ht="16.5" customHeight="1">
      <c r="T256" s="2"/>
    </row>
    <row r="257" ht="16.5" customHeight="1">
      <c r="T257" s="2"/>
    </row>
    <row r="258" ht="16.5" customHeight="1">
      <c r="T258" s="2"/>
    </row>
    <row r="259" ht="16.5" customHeight="1">
      <c r="T259" s="2"/>
    </row>
    <row r="260" ht="16.5" customHeight="1">
      <c r="T260" s="2"/>
    </row>
    <row r="261" ht="16.5" customHeight="1">
      <c r="T261" s="2"/>
    </row>
    <row r="262" ht="16.5" customHeight="1">
      <c r="T262" s="2"/>
    </row>
    <row r="263" ht="16.5" customHeight="1">
      <c r="T263" s="2"/>
    </row>
    <row r="264" ht="16.5" customHeight="1">
      <c r="T264" s="2"/>
    </row>
    <row r="265" ht="16.5" customHeight="1">
      <c r="T265" s="2"/>
    </row>
    <row r="266" ht="16.5" customHeight="1">
      <c r="T266" s="2"/>
    </row>
    <row r="267" ht="16.5" customHeight="1">
      <c r="T267" s="2"/>
    </row>
    <row r="268" ht="16.5" customHeight="1">
      <c r="T268" s="2"/>
    </row>
    <row r="269" ht="16.5" customHeight="1">
      <c r="T269" s="2"/>
    </row>
    <row r="270" ht="16.5" customHeight="1">
      <c r="T270" s="2"/>
    </row>
    <row r="271" ht="16.5" customHeight="1">
      <c r="T271" s="2"/>
    </row>
    <row r="272" ht="16.5" customHeight="1">
      <c r="T272" s="2"/>
    </row>
    <row r="273" ht="16.5" customHeight="1">
      <c r="T273" s="2"/>
    </row>
    <row r="274" ht="16.5" customHeight="1">
      <c r="T274" s="2"/>
    </row>
    <row r="275" ht="16.5" customHeight="1">
      <c r="T275" s="2"/>
    </row>
    <row r="276" ht="16.5" customHeight="1">
      <c r="T276" s="2"/>
    </row>
    <row r="277" ht="16.5" customHeight="1">
      <c r="T277" s="2"/>
    </row>
    <row r="278" ht="16.5" customHeight="1">
      <c r="T278" s="2"/>
    </row>
    <row r="279" ht="16.5" customHeight="1">
      <c r="T279" s="2"/>
    </row>
    <row r="280" ht="16.5" customHeight="1">
      <c r="T280" s="2"/>
    </row>
    <row r="281" ht="16.5" customHeight="1">
      <c r="T281" s="2"/>
    </row>
    <row r="282" ht="16.5" customHeight="1">
      <c r="T282" s="2"/>
    </row>
    <row r="283" ht="16.5" customHeight="1">
      <c r="T283" s="2"/>
    </row>
    <row r="284" ht="16.5" customHeight="1">
      <c r="T284" s="2"/>
    </row>
    <row r="285" ht="16.5" customHeight="1">
      <c r="T285" s="2"/>
    </row>
    <row r="286" ht="16.5" customHeight="1">
      <c r="T286" s="2"/>
    </row>
    <row r="287" ht="16.5" customHeight="1">
      <c r="T287" s="2"/>
    </row>
    <row r="288" ht="16.5" customHeight="1">
      <c r="T288" s="2"/>
    </row>
    <row r="289" ht="16.5" customHeight="1">
      <c r="T289" s="2"/>
    </row>
    <row r="290" ht="16.5" customHeight="1">
      <c r="T290" s="2"/>
    </row>
    <row r="291" ht="16.5" customHeight="1">
      <c r="T291" s="2"/>
    </row>
    <row r="292" ht="16.5" customHeight="1">
      <c r="T292" s="2"/>
    </row>
    <row r="293" ht="16.5" customHeight="1">
      <c r="T293" s="2"/>
    </row>
    <row r="294" ht="16.5" customHeight="1">
      <c r="T294" s="2"/>
    </row>
    <row r="295" ht="16.5" customHeight="1">
      <c r="T295" s="2"/>
    </row>
    <row r="296" ht="16.5" customHeight="1">
      <c r="T296" s="2"/>
    </row>
    <row r="297" ht="16.5" customHeight="1">
      <c r="T297" s="2"/>
    </row>
    <row r="298" ht="16.5" customHeight="1">
      <c r="T298" s="2"/>
    </row>
    <row r="299" ht="16.5" customHeight="1">
      <c r="T299" s="2"/>
    </row>
    <row r="300" ht="16.5" customHeight="1">
      <c r="T300" s="2"/>
    </row>
    <row r="301" ht="16.5" customHeight="1">
      <c r="T301" s="2"/>
    </row>
    <row r="302" ht="16.5" customHeight="1">
      <c r="T302" s="2"/>
    </row>
    <row r="303" ht="16.5" customHeight="1">
      <c r="T303" s="2"/>
    </row>
    <row r="304" ht="16.5" customHeight="1">
      <c r="T304" s="2"/>
    </row>
    <row r="305" ht="16.5" customHeight="1">
      <c r="T305" s="2"/>
    </row>
    <row r="306" ht="16.5" customHeight="1">
      <c r="T306" s="2"/>
    </row>
    <row r="307" ht="16.5" customHeight="1">
      <c r="T307" s="2"/>
    </row>
    <row r="308" ht="16.5" customHeight="1">
      <c r="T308" s="2"/>
    </row>
    <row r="309" ht="16.5" customHeight="1">
      <c r="T309" s="2"/>
    </row>
    <row r="310" ht="16.5" customHeight="1">
      <c r="T310" s="2"/>
    </row>
    <row r="311" ht="16.5" customHeight="1">
      <c r="T311" s="2"/>
    </row>
    <row r="312" ht="16.5" customHeight="1">
      <c r="T312" s="2"/>
    </row>
    <row r="313" ht="16.5" customHeight="1">
      <c r="T313" s="2"/>
    </row>
    <row r="314" ht="16.5" customHeight="1">
      <c r="T314" s="2"/>
    </row>
    <row r="315" ht="16.5" customHeight="1">
      <c r="T315" s="2"/>
    </row>
    <row r="316" ht="16.5" customHeight="1">
      <c r="T316" s="2"/>
    </row>
    <row r="317" ht="16.5" customHeight="1">
      <c r="T317" s="2"/>
    </row>
    <row r="318" ht="16.5" customHeight="1">
      <c r="T318" s="2"/>
    </row>
    <row r="319" ht="16.5" customHeight="1">
      <c r="T319" s="2"/>
    </row>
    <row r="320" ht="16.5" customHeight="1">
      <c r="T320" s="2"/>
    </row>
    <row r="321" ht="16.5" customHeight="1">
      <c r="T321" s="2"/>
    </row>
    <row r="322" ht="16.5" customHeight="1">
      <c r="T322" s="2"/>
    </row>
    <row r="323" ht="16.5" customHeight="1">
      <c r="T323" s="2"/>
    </row>
    <row r="324" ht="16.5" customHeight="1">
      <c r="T324" s="2"/>
    </row>
    <row r="325" ht="16.5" customHeight="1">
      <c r="T325" s="2"/>
    </row>
    <row r="326" ht="16.5" customHeight="1">
      <c r="T326" s="2"/>
    </row>
    <row r="327" ht="16.5" customHeight="1">
      <c r="T327" s="2"/>
    </row>
    <row r="328" ht="16.5" customHeight="1">
      <c r="T328" s="2"/>
    </row>
    <row r="329" ht="16.5" customHeight="1">
      <c r="T329" s="2"/>
    </row>
    <row r="330" ht="16.5" customHeight="1">
      <c r="T330" s="2"/>
    </row>
    <row r="331" ht="16.5" customHeight="1">
      <c r="T331" s="2"/>
    </row>
    <row r="332" ht="16.5" customHeight="1">
      <c r="T332" s="2"/>
    </row>
    <row r="333" ht="16.5" customHeight="1">
      <c r="T333" s="2"/>
    </row>
    <row r="334" ht="16.5" customHeight="1">
      <c r="T334" s="2"/>
    </row>
    <row r="335" ht="16.5" customHeight="1">
      <c r="T335" s="2"/>
    </row>
    <row r="336" ht="16.5" customHeight="1">
      <c r="T336" s="2"/>
    </row>
    <row r="337" ht="16.5" customHeight="1">
      <c r="T337" s="2"/>
    </row>
    <row r="338" ht="16.5" customHeight="1">
      <c r="T338" s="2"/>
    </row>
    <row r="339" ht="16.5" customHeight="1">
      <c r="T339" s="2"/>
    </row>
    <row r="340" ht="16.5" customHeight="1">
      <c r="T340" s="2"/>
    </row>
    <row r="341" ht="16.5" customHeight="1">
      <c r="T341" s="2"/>
    </row>
    <row r="342" ht="16.5" customHeight="1">
      <c r="T342" s="2"/>
    </row>
    <row r="343" ht="16.5" customHeight="1">
      <c r="T343" s="2"/>
    </row>
    <row r="344" ht="16.5" customHeight="1">
      <c r="T344" s="2"/>
    </row>
    <row r="345" ht="16.5" customHeight="1">
      <c r="T345" s="2"/>
    </row>
    <row r="346" ht="16.5" customHeight="1">
      <c r="T346" s="2"/>
    </row>
    <row r="347" ht="16.5" customHeight="1">
      <c r="T347" s="2"/>
    </row>
    <row r="348" ht="16.5" customHeight="1">
      <c r="T348" s="2"/>
    </row>
    <row r="349" ht="16.5" customHeight="1">
      <c r="T349" s="2"/>
    </row>
    <row r="350" ht="16.5" customHeight="1">
      <c r="T350" s="2"/>
    </row>
    <row r="351" ht="16.5" customHeight="1">
      <c r="T351" s="2"/>
    </row>
    <row r="352" ht="16.5" customHeight="1">
      <c r="T352" s="2"/>
    </row>
    <row r="353" ht="16.5" customHeight="1">
      <c r="T353" s="2"/>
    </row>
    <row r="354" ht="16.5" customHeight="1">
      <c r="T354" s="2"/>
    </row>
    <row r="355" ht="16.5" customHeight="1">
      <c r="T355" s="2"/>
    </row>
    <row r="356" ht="16.5" customHeight="1">
      <c r="T356" s="2"/>
    </row>
    <row r="357" ht="16.5" customHeight="1">
      <c r="T357" s="2"/>
    </row>
    <row r="358" ht="16.5" customHeight="1">
      <c r="T358" s="2"/>
    </row>
    <row r="359" ht="16.5" customHeight="1">
      <c r="T359" s="2"/>
    </row>
    <row r="360" ht="16.5" customHeight="1">
      <c r="T360" s="2"/>
    </row>
    <row r="361" ht="16.5" customHeight="1">
      <c r="T361" s="2"/>
    </row>
    <row r="362" ht="16.5" customHeight="1">
      <c r="T362" s="2"/>
    </row>
    <row r="363" ht="16.5" customHeight="1">
      <c r="T363" s="2"/>
    </row>
    <row r="364" ht="16.5" customHeight="1">
      <c r="T364" s="2"/>
    </row>
    <row r="365" ht="16.5" customHeight="1">
      <c r="T365" s="2"/>
    </row>
    <row r="366" ht="16.5" customHeight="1">
      <c r="T366" s="2"/>
    </row>
    <row r="367" ht="16.5" customHeight="1">
      <c r="T367" s="2"/>
    </row>
    <row r="368" ht="16.5" customHeight="1">
      <c r="T368" s="2"/>
    </row>
    <row r="369" ht="16.5" customHeight="1">
      <c r="T369" s="2"/>
    </row>
    <row r="370" ht="16.5" customHeight="1">
      <c r="T370" s="2"/>
    </row>
    <row r="371" ht="16.5" customHeight="1">
      <c r="T371" s="2"/>
    </row>
    <row r="372" ht="16.5" customHeight="1">
      <c r="T372" s="2"/>
    </row>
    <row r="373" ht="16.5" customHeight="1">
      <c r="T373" s="2"/>
    </row>
    <row r="374" ht="16.5" customHeight="1">
      <c r="T374" s="2"/>
    </row>
    <row r="375" ht="16.5" customHeight="1">
      <c r="T375" s="2"/>
    </row>
    <row r="376" ht="16.5" customHeight="1">
      <c r="T376" s="2"/>
    </row>
    <row r="377" ht="16.5" customHeight="1">
      <c r="T377" s="2"/>
    </row>
    <row r="378" ht="16.5" customHeight="1">
      <c r="T378" s="2"/>
    </row>
    <row r="379" ht="16.5" customHeight="1">
      <c r="T379" s="2"/>
    </row>
    <row r="380" ht="16.5" customHeight="1">
      <c r="T380" s="2"/>
    </row>
    <row r="381" ht="16.5" customHeight="1">
      <c r="T381" s="2"/>
    </row>
    <row r="382" ht="16.5" customHeight="1">
      <c r="T382" s="2"/>
    </row>
    <row r="383" ht="16.5" customHeight="1">
      <c r="T383" s="2"/>
    </row>
    <row r="384" ht="16.5" customHeight="1">
      <c r="T384" s="2"/>
    </row>
    <row r="385" ht="16.5" customHeight="1">
      <c r="T385" s="2"/>
    </row>
    <row r="386" ht="16.5" customHeight="1">
      <c r="T386" s="2"/>
    </row>
    <row r="387" ht="16.5" customHeight="1">
      <c r="T387" s="2"/>
    </row>
    <row r="388" ht="16.5" customHeight="1">
      <c r="T388" s="2"/>
    </row>
    <row r="389" ht="16.5" customHeight="1">
      <c r="T389" s="2"/>
    </row>
    <row r="390" ht="16.5" customHeight="1">
      <c r="T390" s="2"/>
    </row>
    <row r="391" ht="16.5" customHeight="1">
      <c r="T391" s="2"/>
    </row>
    <row r="392" ht="16.5" customHeight="1">
      <c r="T392" s="2"/>
    </row>
    <row r="393" ht="16.5" customHeight="1">
      <c r="T393" s="2"/>
    </row>
    <row r="394" ht="16.5" customHeight="1">
      <c r="T394" s="2"/>
    </row>
    <row r="395" ht="16.5" customHeight="1">
      <c r="T395" s="2"/>
    </row>
    <row r="396" ht="16.5" customHeight="1">
      <c r="T396" s="2"/>
    </row>
    <row r="397" ht="16.5" customHeight="1">
      <c r="T397" s="2"/>
    </row>
    <row r="398" ht="16.5" customHeight="1">
      <c r="T398" s="2"/>
    </row>
    <row r="399" ht="16.5" customHeight="1">
      <c r="T399" s="2"/>
    </row>
    <row r="400" ht="16.5" customHeight="1">
      <c r="T400" s="2"/>
    </row>
    <row r="401" ht="16.5" customHeight="1">
      <c r="T401" s="2"/>
    </row>
    <row r="402" ht="16.5" customHeight="1">
      <c r="T402" s="2"/>
    </row>
    <row r="403" ht="16.5" customHeight="1">
      <c r="T403" s="2"/>
    </row>
    <row r="404" ht="16.5" customHeight="1">
      <c r="T404" s="2"/>
    </row>
    <row r="405" ht="16.5" customHeight="1">
      <c r="T405" s="2"/>
    </row>
    <row r="406" ht="16.5" customHeight="1">
      <c r="T406" s="2"/>
    </row>
    <row r="407" ht="16.5" customHeight="1">
      <c r="T407" s="2"/>
    </row>
    <row r="408" ht="16.5" customHeight="1">
      <c r="T408" s="2"/>
    </row>
    <row r="409" ht="16.5" customHeight="1">
      <c r="T409" s="2"/>
    </row>
    <row r="410" ht="16.5" customHeight="1">
      <c r="T410" s="2"/>
    </row>
    <row r="411" ht="16.5" customHeight="1">
      <c r="T411" s="2"/>
    </row>
    <row r="412" ht="16.5" customHeight="1">
      <c r="T412" s="2"/>
    </row>
    <row r="413" ht="16.5" customHeight="1">
      <c r="T413" s="2"/>
    </row>
    <row r="414" ht="16.5" customHeight="1">
      <c r="T414" s="2"/>
    </row>
    <row r="415" ht="16.5" customHeight="1">
      <c r="T415" s="2"/>
    </row>
    <row r="416" ht="16.5" customHeight="1">
      <c r="T416" s="2"/>
    </row>
    <row r="417" ht="16.5" customHeight="1">
      <c r="T417" s="2"/>
    </row>
    <row r="418" ht="16.5" customHeight="1">
      <c r="T418" s="2"/>
    </row>
    <row r="419" ht="16.5" customHeight="1">
      <c r="T419" s="2"/>
    </row>
    <row r="420" ht="16.5" customHeight="1">
      <c r="T420" s="2"/>
    </row>
    <row r="421" ht="16.5" customHeight="1">
      <c r="T421" s="2"/>
    </row>
    <row r="422" ht="16.5" customHeight="1">
      <c r="T422" s="2"/>
    </row>
    <row r="423" ht="16.5" customHeight="1">
      <c r="T423" s="2"/>
    </row>
    <row r="424" ht="16.5" customHeight="1">
      <c r="T424" s="2"/>
    </row>
    <row r="425" ht="16.5" customHeight="1">
      <c r="T425" s="2"/>
    </row>
    <row r="426" ht="16.5" customHeight="1">
      <c r="T426" s="2"/>
    </row>
    <row r="427" ht="16.5" customHeight="1">
      <c r="T427" s="2"/>
    </row>
    <row r="428" ht="16.5" customHeight="1">
      <c r="T428" s="2"/>
    </row>
    <row r="429" ht="16.5" customHeight="1">
      <c r="T429" s="2"/>
    </row>
    <row r="430" ht="16.5" customHeight="1">
      <c r="T430" s="2"/>
    </row>
    <row r="431" ht="16.5" customHeight="1">
      <c r="T431" s="2"/>
    </row>
    <row r="432" ht="16.5" customHeight="1">
      <c r="T432" s="2"/>
    </row>
    <row r="433" ht="16.5" customHeight="1">
      <c r="T433" s="2"/>
    </row>
    <row r="434" ht="16.5" customHeight="1">
      <c r="T434" s="2"/>
    </row>
    <row r="435" ht="16.5" customHeight="1">
      <c r="T435" s="2"/>
    </row>
    <row r="436" ht="16.5" customHeight="1">
      <c r="T436" s="2"/>
    </row>
    <row r="437" ht="16.5" customHeight="1">
      <c r="T437" s="2"/>
    </row>
    <row r="438" ht="16.5" customHeight="1">
      <c r="T438" s="2"/>
    </row>
    <row r="439" ht="16.5" customHeight="1">
      <c r="T439" s="2"/>
    </row>
    <row r="440" ht="16.5" customHeight="1">
      <c r="T440" s="2"/>
    </row>
    <row r="441" ht="16.5" customHeight="1">
      <c r="T441" s="2"/>
    </row>
    <row r="442" ht="16.5" customHeight="1">
      <c r="T442" s="2"/>
    </row>
    <row r="443" ht="16.5" customHeight="1">
      <c r="T443" s="2"/>
    </row>
    <row r="444" ht="16.5" customHeight="1">
      <c r="T444" s="2"/>
    </row>
    <row r="445" ht="16.5" customHeight="1">
      <c r="T445" s="2"/>
    </row>
    <row r="446" ht="16.5" customHeight="1">
      <c r="T446" s="2"/>
    </row>
    <row r="447" ht="16.5" customHeight="1">
      <c r="T447" s="2"/>
    </row>
    <row r="448" ht="16.5" customHeight="1">
      <c r="T448" s="2"/>
    </row>
    <row r="449" ht="16.5" customHeight="1">
      <c r="T449" s="2"/>
    </row>
    <row r="450" ht="16.5" customHeight="1">
      <c r="T450" s="2"/>
    </row>
    <row r="451" ht="16.5" customHeight="1">
      <c r="T451" s="2"/>
    </row>
    <row r="452" ht="16.5" customHeight="1">
      <c r="T452" s="2"/>
    </row>
    <row r="453" ht="16.5" customHeight="1">
      <c r="T453" s="2"/>
    </row>
    <row r="454" ht="16.5" customHeight="1">
      <c r="T454" s="2"/>
    </row>
    <row r="455" ht="16.5" customHeight="1">
      <c r="T455" s="2"/>
    </row>
    <row r="456" ht="16.5" customHeight="1">
      <c r="T456" s="2"/>
    </row>
    <row r="457" ht="16.5" customHeight="1">
      <c r="T457" s="2"/>
    </row>
    <row r="458" ht="16.5" customHeight="1">
      <c r="T458" s="2"/>
    </row>
    <row r="459" ht="16.5" customHeight="1">
      <c r="T459" s="2"/>
    </row>
    <row r="460" ht="16.5" customHeight="1">
      <c r="T460" s="2"/>
    </row>
    <row r="461" ht="16.5" customHeight="1">
      <c r="T461" s="2"/>
    </row>
    <row r="462" ht="16.5" customHeight="1">
      <c r="T462" s="2"/>
    </row>
    <row r="463" ht="16.5" customHeight="1">
      <c r="T463" s="2"/>
    </row>
    <row r="464" ht="16.5" customHeight="1">
      <c r="T464" s="2"/>
    </row>
    <row r="465" ht="16.5" customHeight="1">
      <c r="T465" s="2"/>
    </row>
    <row r="466" ht="16.5" customHeight="1">
      <c r="T466" s="2"/>
    </row>
    <row r="467" ht="16.5" customHeight="1">
      <c r="T467" s="2"/>
    </row>
    <row r="468" ht="16.5" customHeight="1">
      <c r="T468" s="2"/>
    </row>
    <row r="469" ht="16.5" customHeight="1">
      <c r="T469" s="2"/>
    </row>
    <row r="470" ht="16.5" customHeight="1">
      <c r="T470" s="2"/>
    </row>
    <row r="471" ht="16.5" customHeight="1">
      <c r="T471" s="2"/>
    </row>
    <row r="472" ht="16.5" customHeight="1">
      <c r="T472" s="2"/>
    </row>
    <row r="473" ht="16.5" customHeight="1">
      <c r="T473" s="2"/>
    </row>
    <row r="474" ht="16.5" customHeight="1">
      <c r="T474" s="2"/>
    </row>
    <row r="475" ht="16.5" customHeight="1">
      <c r="T475" s="2"/>
    </row>
    <row r="476" ht="16.5" customHeight="1">
      <c r="T476" s="2"/>
    </row>
    <row r="477" ht="16.5" customHeight="1">
      <c r="T477" s="2"/>
    </row>
    <row r="478" ht="16.5" customHeight="1">
      <c r="T478" s="2"/>
    </row>
    <row r="479" ht="16.5" customHeight="1">
      <c r="T479" s="2"/>
    </row>
    <row r="480" ht="16.5" customHeight="1">
      <c r="T480" s="2"/>
    </row>
    <row r="481" ht="16.5" customHeight="1">
      <c r="T481" s="2"/>
    </row>
    <row r="482" ht="16.5" customHeight="1">
      <c r="T482" s="2"/>
    </row>
    <row r="483" ht="16.5" customHeight="1">
      <c r="T483" s="2"/>
    </row>
    <row r="484" ht="16.5" customHeight="1">
      <c r="T484" s="2"/>
    </row>
    <row r="485" ht="16.5" customHeight="1">
      <c r="T485" s="2"/>
    </row>
    <row r="486" ht="16.5" customHeight="1">
      <c r="T486" s="2"/>
    </row>
    <row r="487" ht="16.5" customHeight="1">
      <c r="T487" s="2"/>
    </row>
    <row r="488" ht="16.5" customHeight="1">
      <c r="T488" s="2"/>
    </row>
    <row r="489" ht="16.5" customHeight="1">
      <c r="T489" s="2"/>
    </row>
    <row r="490" ht="16.5" customHeight="1">
      <c r="T490" s="2"/>
    </row>
    <row r="491" ht="16.5" customHeight="1">
      <c r="T491" s="2"/>
    </row>
    <row r="492" ht="16.5" customHeight="1">
      <c r="T492" s="2"/>
    </row>
    <row r="493" ht="16.5" customHeight="1">
      <c r="T493" s="2"/>
    </row>
    <row r="494" ht="16.5" customHeight="1">
      <c r="T494" s="2"/>
    </row>
    <row r="495" ht="16.5" customHeight="1">
      <c r="T495" s="2"/>
    </row>
    <row r="496" ht="16.5" customHeight="1">
      <c r="T496" s="2"/>
    </row>
    <row r="497" ht="16.5" customHeight="1">
      <c r="T497" s="2"/>
    </row>
    <row r="498" ht="16.5" customHeight="1">
      <c r="T498" s="2"/>
    </row>
    <row r="499" ht="16.5" customHeight="1">
      <c r="T499" s="2"/>
    </row>
    <row r="500" ht="16.5" customHeight="1">
      <c r="T500" s="2"/>
    </row>
    <row r="501" ht="16.5" customHeight="1">
      <c r="T501" s="2"/>
    </row>
    <row r="502" ht="16.5" customHeight="1">
      <c r="T502" s="2"/>
    </row>
    <row r="503" ht="16.5" customHeight="1">
      <c r="T503" s="2"/>
    </row>
    <row r="504" ht="16.5" customHeight="1">
      <c r="T504" s="2"/>
    </row>
    <row r="505" ht="16.5" customHeight="1">
      <c r="T505" s="2"/>
    </row>
    <row r="506" ht="16.5" customHeight="1">
      <c r="T506" s="2"/>
    </row>
    <row r="507" ht="16.5" customHeight="1">
      <c r="T507" s="2"/>
    </row>
    <row r="508" ht="16.5" customHeight="1">
      <c r="T508" s="2"/>
    </row>
    <row r="509" ht="16.5" customHeight="1">
      <c r="T509" s="2"/>
    </row>
    <row r="510" ht="16.5" customHeight="1">
      <c r="T510" s="2"/>
    </row>
    <row r="511" ht="16.5" customHeight="1">
      <c r="T511" s="2"/>
    </row>
    <row r="512" ht="16.5" customHeight="1">
      <c r="T512" s="2"/>
    </row>
    <row r="513" ht="16.5" customHeight="1">
      <c r="T513" s="2"/>
    </row>
    <row r="514" ht="16.5" customHeight="1">
      <c r="T514" s="2"/>
    </row>
    <row r="515" ht="16.5" customHeight="1">
      <c r="T515" s="2"/>
    </row>
    <row r="516" ht="16.5" customHeight="1">
      <c r="T516" s="2"/>
    </row>
    <row r="517" ht="16.5" customHeight="1">
      <c r="T517" s="2"/>
    </row>
    <row r="518" ht="16.5" customHeight="1">
      <c r="T518" s="2"/>
    </row>
    <row r="519" ht="16.5" customHeight="1">
      <c r="T519" s="2"/>
    </row>
    <row r="520" ht="16.5" customHeight="1">
      <c r="T520" s="2"/>
    </row>
    <row r="521" ht="16.5" customHeight="1">
      <c r="T521" s="2"/>
    </row>
    <row r="522" ht="16.5" customHeight="1">
      <c r="T522" s="2"/>
    </row>
    <row r="523" ht="16.5" customHeight="1">
      <c r="T523" s="2"/>
    </row>
    <row r="524" ht="16.5" customHeight="1">
      <c r="T524" s="2"/>
    </row>
    <row r="525" ht="16.5" customHeight="1">
      <c r="T525" s="2"/>
    </row>
    <row r="526" ht="16.5" customHeight="1">
      <c r="T526" s="2"/>
    </row>
    <row r="527" ht="16.5" customHeight="1">
      <c r="T527" s="2"/>
    </row>
    <row r="528" ht="16.5" customHeight="1">
      <c r="T528" s="2"/>
    </row>
    <row r="529" ht="16.5" customHeight="1">
      <c r="T529" s="2"/>
    </row>
    <row r="530" ht="16.5" customHeight="1">
      <c r="T530" s="2"/>
    </row>
    <row r="531" ht="16.5" customHeight="1">
      <c r="T531" s="2"/>
    </row>
    <row r="532" ht="16.5" customHeight="1">
      <c r="T532" s="2"/>
    </row>
    <row r="533" ht="16.5" customHeight="1">
      <c r="T533" s="2"/>
    </row>
    <row r="534" ht="16.5" customHeight="1">
      <c r="T534" s="2"/>
    </row>
    <row r="535" ht="16.5" customHeight="1">
      <c r="T535" s="2"/>
    </row>
    <row r="536" ht="16.5" customHeight="1">
      <c r="T536" s="2"/>
    </row>
    <row r="537" ht="16.5" customHeight="1">
      <c r="T537" s="2"/>
    </row>
    <row r="538" ht="16.5" customHeight="1">
      <c r="T538" s="2"/>
    </row>
    <row r="539" ht="16.5" customHeight="1">
      <c r="T539" s="2"/>
    </row>
    <row r="540" ht="16.5" customHeight="1">
      <c r="T540" s="2"/>
    </row>
    <row r="541" ht="16.5" customHeight="1">
      <c r="T541" s="2"/>
    </row>
    <row r="542" ht="16.5" customHeight="1">
      <c r="T542" s="2"/>
    </row>
    <row r="543" ht="16.5" customHeight="1">
      <c r="T543" s="2"/>
    </row>
    <row r="544" ht="16.5" customHeight="1">
      <c r="T544" s="2"/>
    </row>
    <row r="545" ht="16.5" customHeight="1">
      <c r="T545" s="2"/>
    </row>
    <row r="546" ht="16.5" customHeight="1">
      <c r="T546" s="2"/>
    </row>
    <row r="547" ht="16.5" customHeight="1">
      <c r="T547" s="2"/>
    </row>
    <row r="548" ht="16.5" customHeight="1">
      <c r="T548" s="2"/>
    </row>
    <row r="549" ht="16.5" customHeight="1">
      <c r="T549" s="2"/>
    </row>
    <row r="550" ht="16.5" customHeight="1">
      <c r="T550" s="2"/>
    </row>
    <row r="551" ht="16.5" customHeight="1">
      <c r="T551" s="2"/>
    </row>
    <row r="552" ht="16.5" customHeight="1">
      <c r="T552" s="2"/>
    </row>
    <row r="553" ht="16.5" customHeight="1">
      <c r="T553" s="2"/>
    </row>
    <row r="554" ht="16.5" customHeight="1">
      <c r="T554" s="2"/>
    </row>
    <row r="555" ht="16.5" customHeight="1">
      <c r="T555" s="2"/>
    </row>
    <row r="556" ht="16.5" customHeight="1">
      <c r="T556" s="2"/>
    </row>
    <row r="557" ht="16.5" customHeight="1">
      <c r="T557" s="2"/>
    </row>
    <row r="558" ht="16.5" customHeight="1">
      <c r="T558" s="2"/>
    </row>
    <row r="559" ht="16.5" customHeight="1">
      <c r="T559" s="2"/>
    </row>
    <row r="560" ht="16.5" customHeight="1">
      <c r="T560" s="2"/>
    </row>
    <row r="561" ht="16.5" customHeight="1">
      <c r="T561" s="2"/>
    </row>
    <row r="562" ht="16.5" customHeight="1">
      <c r="T562" s="2"/>
    </row>
    <row r="563" ht="16.5" customHeight="1">
      <c r="T563" s="2"/>
    </row>
    <row r="564" ht="16.5" customHeight="1">
      <c r="T564" s="2"/>
    </row>
    <row r="565" ht="16.5" customHeight="1">
      <c r="T565" s="2"/>
    </row>
    <row r="566" ht="16.5" customHeight="1">
      <c r="T566" s="2"/>
    </row>
    <row r="567" ht="16.5" customHeight="1">
      <c r="T567" s="2"/>
    </row>
    <row r="568" ht="16.5" customHeight="1">
      <c r="T568" s="2"/>
    </row>
    <row r="569" ht="16.5" customHeight="1">
      <c r="T569" s="2"/>
    </row>
    <row r="570" ht="16.5" customHeight="1">
      <c r="T570" s="2"/>
    </row>
    <row r="571" ht="16.5" customHeight="1">
      <c r="T571" s="2"/>
    </row>
    <row r="572" ht="16.5" customHeight="1">
      <c r="T572" s="2"/>
    </row>
    <row r="573" ht="16.5" customHeight="1">
      <c r="T573" s="2"/>
    </row>
    <row r="574" ht="16.5" customHeight="1">
      <c r="T574" s="2"/>
    </row>
    <row r="575" ht="16.5" customHeight="1">
      <c r="T575" s="2"/>
    </row>
    <row r="576" ht="16.5" customHeight="1">
      <c r="T576" s="2"/>
    </row>
    <row r="577" ht="16.5" customHeight="1">
      <c r="T577" s="2"/>
    </row>
    <row r="578" ht="16.5" customHeight="1">
      <c r="T578" s="2"/>
    </row>
    <row r="579" ht="16.5" customHeight="1">
      <c r="T579" s="2"/>
    </row>
    <row r="580" ht="16.5" customHeight="1">
      <c r="T580" s="2"/>
    </row>
    <row r="581" ht="16.5" customHeight="1">
      <c r="T581" s="2"/>
    </row>
    <row r="582" ht="16.5" customHeight="1">
      <c r="T582" s="2"/>
    </row>
    <row r="583" ht="16.5" customHeight="1">
      <c r="T583" s="2"/>
    </row>
    <row r="584" ht="16.5" customHeight="1">
      <c r="T584" s="2"/>
    </row>
    <row r="585" ht="16.5" customHeight="1">
      <c r="T585" s="2"/>
    </row>
    <row r="586" ht="16.5" customHeight="1">
      <c r="T586" s="2"/>
    </row>
    <row r="587" ht="16.5" customHeight="1">
      <c r="T587" s="2"/>
    </row>
    <row r="588" ht="16.5" customHeight="1">
      <c r="T588" s="2"/>
    </row>
    <row r="589" ht="16.5" customHeight="1">
      <c r="T589" s="2"/>
    </row>
    <row r="590" ht="16.5" customHeight="1">
      <c r="T590" s="2"/>
    </row>
    <row r="591" ht="16.5" customHeight="1">
      <c r="T591" s="2"/>
    </row>
    <row r="592" ht="16.5" customHeight="1">
      <c r="T592" s="2"/>
    </row>
    <row r="593" ht="16.5" customHeight="1">
      <c r="T593" s="2"/>
    </row>
    <row r="594" ht="16.5" customHeight="1">
      <c r="T594" s="2"/>
    </row>
    <row r="595" ht="16.5" customHeight="1">
      <c r="T595" s="2"/>
    </row>
    <row r="596" ht="16.5" customHeight="1">
      <c r="T596" s="2"/>
    </row>
    <row r="597" ht="16.5" customHeight="1">
      <c r="T597" s="2"/>
    </row>
    <row r="598" ht="16.5" customHeight="1">
      <c r="T598" s="2"/>
    </row>
    <row r="599" ht="16.5" customHeight="1">
      <c r="T599" s="2"/>
    </row>
    <row r="600" ht="16.5" customHeight="1">
      <c r="T600" s="2"/>
    </row>
    <row r="601" ht="16.5" customHeight="1">
      <c r="T601" s="2"/>
    </row>
    <row r="602" ht="16.5" customHeight="1">
      <c r="T602" s="2"/>
    </row>
    <row r="603" ht="16.5" customHeight="1">
      <c r="T603" s="2"/>
    </row>
    <row r="604" ht="16.5" customHeight="1">
      <c r="T604" s="2"/>
    </row>
    <row r="605" ht="16.5" customHeight="1">
      <c r="T605" s="2"/>
    </row>
    <row r="606" ht="16.5" customHeight="1">
      <c r="T606" s="2"/>
    </row>
    <row r="607" ht="16.5" customHeight="1">
      <c r="T607" s="2"/>
    </row>
    <row r="608" ht="16.5" customHeight="1">
      <c r="T608" s="2"/>
    </row>
    <row r="609" ht="16.5" customHeight="1">
      <c r="T609" s="2"/>
    </row>
    <row r="610" ht="16.5" customHeight="1">
      <c r="T610" s="2"/>
    </row>
    <row r="611" ht="16.5" customHeight="1">
      <c r="T611" s="2"/>
    </row>
    <row r="612" ht="16.5" customHeight="1">
      <c r="T612" s="2"/>
    </row>
    <row r="613" ht="16.5" customHeight="1">
      <c r="T613" s="2"/>
    </row>
    <row r="614" ht="16.5" customHeight="1">
      <c r="T614" s="2"/>
    </row>
    <row r="615" ht="16.5" customHeight="1">
      <c r="T615" s="2"/>
    </row>
    <row r="616" ht="16.5" customHeight="1">
      <c r="T616" s="2"/>
    </row>
    <row r="617" ht="16.5" customHeight="1">
      <c r="T617" s="2"/>
    </row>
    <row r="618" ht="16.5" customHeight="1">
      <c r="T618" s="2"/>
    </row>
    <row r="619" ht="16.5" customHeight="1">
      <c r="T619" s="2"/>
    </row>
    <row r="620" ht="16.5" customHeight="1">
      <c r="T620" s="2"/>
    </row>
    <row r="621" ht="16.5" customHeight="1">
      <c r="T621" s="2"/>
    </row>
    <row r="622" ht="16.5" customHeight="1">
      <c r="T622" s="2"/>
    </row>
    <row r="623" ht="16.5" customHeight="1">
      <c r="T623" s="2"/>
    </row>
    <row r="624" ht="16.5" customHeight="1">
      <c r="T624" s="2"/>
    </row>
    <row r="625" ht="16.5" customHeight="1">
      <c r="T625" s="2"/>
    </row>
    <row r="626" ht="16.5" customHeight="1">
      <c r="T626" s="2"/>
    </row>
    <row r="627" ht="16.5" customHeight="1">
      <c r="T627" s="2"/>
    </row>
    <row r="628" ht="16.5" customHeight="1">
      <c r="T628" s="2"/>
    </row>
    <row r="629" ht="16.5" customHeight="1">
      <c r="T629" s="2"/>
    </row>
    <row r="630" ht="16.5" customHeight="1">
      <c r="T630" s="2"/>
    </row>
    <row r="631" ht="16.5" customHeight="1">
      <c r="T631" s="2"/>
    </row>
    <row r="632" ht="16.5" customHeight="1">
      <c r="T632" s="2"/>
    </row>
    <row r="633" ht="16.5" customHeight="1">
      <c r="T633" s="2"/>
    </row>
    <row r="634" ht="16.5" customHeight="1">
      <c r="T634" s="2"/>
    </row>
    <row r="635" ht="16.5" customHeight="1">
      <c r="T635" s="2"/>
    </row>
    <row r="636" ht="16.5" customHeight="1">
      <c r="T636" s="2"/>
    </row>
    <row r="637" ht="16.5" customHeight="1">
      <c r="T637" s="2"/>
    </row>
    <row r="638" ht="16.5" customHeight="1">
      <c r="T638" s="2"/>
    </row>
    <row r="639" ht="16.5" customHeight="1">
      <c r="T639" s="2"/>
    </row>
    <row r="640" ht="16.5" customHeight="1">
      <c r="T640" s="2"/>
    </row>
    <row r="641" ht="16.5" customHeight="1">
      <c r="T641" s="2"/>
    </row>
    <row r="642" ht="16.5" customHeight="1">
      <c r="T642" s="2"/>
    </row>
    <row r="643" ht="16.5" customHeight="1">
      <c r="T643" s="2"/>
    </row>
    <row r="644" ht="16.5" customHeight="1">
      <c r="T644" s="2"/>
    </row>
    <row r="645" ht="16.5" customHeight="1">
      <c r="T645" s="2"/>
    </row>
    <row r="646" ht="16.5" customHeight="1">
      <c r="T646" s="2"/>
    </row>
    <row r="647" ht="16.5" customHeight="1">
      <c r="T647" s="2"/>
    </row>
    <row r="648" ht="16.5" customHeight="1">
      <c r="T648" s="2"/>
    </row>
    <row r="649" ht="16.5" customHeight="1">
      <c r="T649" s="2"/>
    </row>
    <row r="650" ht="16.5" customHeight="1">
      <c r="T650" s="2"/>
    </row>
    <row r="651" ht="16.5" customHeight="1">
      <c r="T651" s="2"/>
    </row>
    <row r="652" ht="16.5" customHeight="1">
      <c r="T652" s="2"/>
    </row>
    <row r="653" ht="16.5" customHeight="1">
      <c r="T653" s="2"/>
    </row>
    <row r="654" ht="16.5" customHeight="1">
      <c r="T654" s="2"/>
    </row>
    <row r="655" ht="16.5" customHeight="1">
      <c r="T655" s="2"/>
    </row>
    <row r="656" ht="16.5" customHeight="1">
      <c r="T656" s="2"/>
    </row>
    <row r="657" ht="16.5" customHeight="1">
      <c r="T657" s="2"/>
    </row>
    <row r="658" ht="16.5" customHeight="1">
      <c r="T658" s="2"/>
    </row>
    <row r="659" ht="16.5" customHeight="1">
      <c r="T659" s="2"/>
    </row>
    <row r="660" ht="16.5" customHeight="1">
      <c r="T660" s="2"/>
    </row>
    <row r="661" ht="16.5" customHeight="1">
      <c r="T661" s="2"/>
    </row>
    <row r="662" ht="16.5" customHeight="1">
      <c r="T662" s="2"/>
    </row>
    <row r="663" ht="16.5" customHeight="1">
      <c r="T663" s="2"/>
    </row>
    <row r="664" ht="16.5" customHeight="1">
      <c r="T664" s="2"/>
    </row>
    <row r="665" ht="16.5" customHeight="1">
      <c r="T665" s="2"/>
    </row>
    <row r="666" ht="16.5" customHeight="1">
      <c r="T666" s="2"/>
    </row>
    <row r="667" ht="16.5" customHeight="1">
      <c r="T667" s="2"/>
    </row>
    <row r="668" ht="16.5" customHeight="1">
      <c r="T668" s="2"/>
    </row>
    <row r="669" ht="16.5" customHeight="1">
      <c r="T669" s="2"/>
    </row>
    <row r="670" ht="16.5" customHeight="1">
      <c r="T670" s="2"/>
    </row>
    <row r="671" ht="16.5" customHeight="1">
      <c r="T671" s="2"/>
    </row>
    <row r="672" ht="16.5" customHeight="1">
      <c r="T672" s="2"/>
    </row>
    <row r="673" ht="16.5" customHeight="1">
      <c r="T673" s="2"/>
    </row>
    <row r="674" ht="16.5" customHeight="1">
      <c r="T674" s="2"/>
    </row>
    <row r="675" ht="16.5" customHeight="1">
      <c r="T675" s="2"/>
    </row>
    <row r="676" ht="16.5" customHeight="1">
      <c r="T676" s="2"/>
    </row>
    <row r="677" ht="16.5" customHeight="1">
      <c r="T677" s="2"/>
    </row>
    <row r="678" ht="16.5" customHeight="1">
      <c r="T678" s="2"/>
    </row>
    <row r="679" ht="16.5" customHeight="1">
      <c r="T679" s="2"/>
    </row>
    <row r="680" ht="16.5" customHeight="1">
      <c r="T680" s="2"/>
    </row>
    <row r="681" ht="16.5" customHeight="1">
      <c r="T681" s="2"/>
    </row>
    <row r="682" ht="16.5" customHeight="1">
      <c r="T682" s="2"/>
    </row>
    <row r="683" ht="16.5" customHeight="1">
      <c r="T683" s="2"/>
    </row>
    <row r="684" ht="16.5" customHeight="1">
      <c r="T684" s="2"/>
    </row>
    <row r="685" ht="16.5" customHeight="1">
      <c r="T685" s="2"/>
    </row>
    <row r="686" ht="16.5" customHeight="1">
      <c r="T686" s="2"/>
    </row>
    <row r="687" ht="16.5" customHeight="1">
      <c r="T687" s="2"/>
    </row>
    <row r="688" ht="16.5" customHeight="1">
      <c r="T688" s="2"/>
    </row>
    <row r="689" ht="16.5" customHeight="1">
      <c r="T689" s="2"/>
    </row>
    <row r="690" ht="16.5" customHeight="1">
      <c r="T690" s="2"/>
    </row>
    <row r="691" ht="16.5" customHeight="1">
      <c r="T691" s="2"/>
    </row>
    <row r="692" ht="16.5" customHeight="1">
      <c r="T692" s="2"/>
    </row>
    <row r="693" ht="16.5" customHeight="1">
      <c r="T693" s="2"/>
    </row>
    <row r="694" ht="16.5" customHeight="1">
      <c r="T694" s="2"/>
    </row>
    <row r="695" ht="16.5" customHeight="1">
      <c r="T695" s="2"/>
    </row>
    <row r="696" ht="16.5" customHeight="1">
      <c r="T696" s="2"/>
    </row>
    <row r="697" ht="16.5" customHeight="1">
      <c r="T697" s="2"/>
    </row>
    <row r="698" ht="16.5" customHeight="1">
      <c r="T698" s="2"/>
    </row>
    <row r="699" ht="16.5" customHeight="1">
      <c r="T699" s="2"/>
    </row>
    <row r="700" ht="16.5" customHeight="1">
      <c r="T700" s="2"/>
    </row>
    <row r="701" ht="16.5" customHeight="1">
      <c r="T701" s="2"/>
    </row>
    <row r="702" ht="16.5" customHeight="1">
      <c r="T702" s="2"/>
    </row>
    <row r="703" ht="16.5" customHeight="1">
      <c r="T703" s="2"/>
    </row>
    <row r="704" ht="16.5" customHeight="1">
      <c r="T704" s="2"/>
    </row>
    <row r="705" ht="16.5" customHeight="1">
      <c r="T705" s="2"/>
    </row>
    <row r="706" ht="16.5" customHeight="1">
      <c r="T706" s="2"/>
    </row>
    <row r="707" ht="16.5" customHeight="1">
      <c r="T707" s="2"/>
    </row>
    <row r="708" ht="16.5" customHeight="1">
      <c r="T708" s="2"/>
    </row>
    <row r="709" ht="16.5" customHeight="1">
      <c r="T709" s="2"/>
    </row>
    <row r="710" ht="16.5" customHeight="1">
      <c r="T710" s="2"/>
    </row>
    <row r="711" ht="16.5" customHeight="1">
      <c r="T711" s="2"/>
    </row>
    <row r="712" ht="16.5" customHeight="1">
      <c r="T712" s="2"/>
    </row>
    <row r="713" ht="16.5" customHeight="1">
      <c r="T713" s="2"/>
    </row>
    <row r="714" ht="16.5" customHeight="1">
      <c r="T714" s="2"/>
    </row>
    <row r="715" ht="16.5" customHeight="1">
      <c r="T715" s="2"/>
    </row>
    <row r="716" ht="16.5" customHeight="1">
      <c r="T716" s="2"/>
    </row>
    <row r="717" ht="16.5" customHeight="1">
      <c r="T717" s="2"/>
    </row>
    <row r="718" ht="16.5" customHeight="1">
      <c r="T718" s="2"/>
    </row>
    <row r="719" ht="16.5" customHeight="1">
      <c r="T719" s="2"/>
    </row>
    <row r="720" ht="16.5" customHeight="1">
      <c r="T720" s="2"/>
    </row>
    <row r="721" ht="16.5" customHeight="1">
      <c r="T721" s="2"/>
    </row>
    <row r="722" ht="16.5" customHeight="1">
      <c r="T722" s="2"/>
    </row>
    <row r="723" ht="16.5" customHeight="1">
      <c r="T723" s="2"/>
    </row>
    <row r="724" ht="16.5" customHeight="1">
      <c r="T724" s="2"/>
    </row>
    <row r="725" ht="16.5" customHeight="1">
      <c r="T725" s="2"/>
    </row>
    <row r="726" ht="16.5" customHeight="1">
      <c r="T726" s="2"/>
    </row>
    <row r="727" ht="16.5" customHeight="1">
      <c r="T727" s="2"/>
    </row>
    <row r="728" ht="16.5" customHeight="1">
      <c r="T728" s="2"/>
    </row>
    <row r="729" ht="16.5" customHeight="1">
      <c r="T729" s="2"/>
    </row>
    <row r="730" ht="16.5" customHeight="1">
      <c r="T730" s="2"/>
    </row>
    <row r="731" ht="16.5" customHeight="1">
      <c r="T731" s="2"/>
    </row>
    <row r="732" ht="16.5" customHeight="1">
      <c r="T732" s="2"/>
    </row>
    <row r="733" ht="16.5" customHeight="1">
      <c r="T733" s="2"/>
    </row>
    <row r="734" ht="16.5" customHeight="1">
      <c r="T734" s="2"/>
    </row>
    <row r="735" ht="16.5" customHeight="1">
      <c r="T735" s="2"/>
    </row>
    <row r="736" ht="16.5" customHeight="1">
      <c r="T736" s="2"/>
    </row>
    <row r="737" ht="16.5" customHeight="1">
      <c r="T737" s="2"/>
    </row>
    <row r="738" ht="16.5" customHeight="1">
      <c r="T738" s="2"/>
    </row>
    <row r="739" ht="16.5" customHeight="1">
      <c r="T739" s="2"/>
    </row>
    <row r="740" ht="16.5" customHeight="1">
      <c r="T740" s="2"/>
    </row>
    <row r="741" ht="16.5" customHeight="1">
      <c r="T741" s="2"/>
    </row>
    <row r="742" ht="16.5" customHeight="1">
      <c r="T742" s="2"/>
    </row>
    <row r="743" ht="16.5" customHeight="1">
      <c r="T743" s="2"/>
    </row>
    <row r="744" ht="16.5" customHeight="1">
      <c r="T744" s="2"/>
    </row>
    <row r="745" ht="16.5" customHeight="1">
      <c r="T745" s="2"/>
    </row>
    <row r="746" ht="16.5" customHeight="1">
      <c r="T746" s="2"/>
    </row>
    <row r="747" ht="16.5" customHeight="1">
      <c r="T747" s="2"/>
    </row>
    <row r="748" ht="16.5" customHeight="1">
      <c r="T748" s="2"/>
    </row>
    <row r="749" ht="16.5" customHeight="1">
      <c r="T749" s="2"/>
    </row>
    <row r="750" ht="16.5" customHeight="1">
      <c r="T750" s="2"/>
    </row>
    <row r="751" ht="16.5" customHeight="1">
      <c r="T751" s="2"/>
    </row>
    <row r="752" ht="16.5" customHeight="1">
      <c r="T752" s="2"/>
    </row>
    <row r="753" ht="16.5" customHeight="1">
      <c r="T753" s="2"/>
    </row>
    <row r="754" ht="16.5" customHeight="1">
      <c r="T754" s="2"/>
    </row>
    <row r="755" ht="16.5" customHeight="1">
      <c r="T755" s="2"/>
    </row>
    <row r="756" ht="16.5" customHeight="1">
      <c r="T756" s="2"/>
    </row>
    <row r="757" ht="16.5" customHeight="1">
      <c r="T757" s="2"/>
    </row>
    <row r="758" ht="16.5" customHeight="1">
      <c r="T758" s="2"/>
    </row>
    <row r="759" ht="16.5" customHeight="1">
      <c r="T759" s="2"/>
    </row>
    <row r="760" ht="16.5" customHeight="1">
      <c r="T760" s="2"/>
    </row>
    <row r="761" ht="16.5" customHeight="1">
      <c r="T761" s="2"/>
    </row>
    <row r="762" ht="16.5" customHeight="1">
      <c r="T762" s="2"/>
    </row>
    <row r="763" ht="16.5" customHeight="1">
      <c r="T763" s="2"/>
    </row>
    <row r="764" ht="16.5" customHeight="1">
      <c r="T764" s="2"/>
    </row>
    <row r="765" ht="16.5" customHeight="1">
      <c r="T765" s="2"/>
    </row>
    <row r="766" ht="16.5" customHeight="1">
      <c r="T766" s="2"/>
    </row>
    <row r="767" ht="16.5" customHeight="1">
      <c r="T767" s="2"/>
    </row>
    <row r="768" ht="16.5" customHeight="1">
      <c r="T768" s="2"/>
    </row>
    <row r="769" ht="16.5" customHeight="1">
      <c r="T769" s="2"/>
    </row>
    <row r="770" ht="16.5" customHeight="1">
      <c r="T770" s="2"/>
    </row>
    <row r="771" ht="16.5" customHeight="1">
      <c r="T771" s="2"/>
    </row>
    <row r="772" ht="16.5" customHeight="1">
      <c r="T772" s="2"/>
    </row>
    <row r="773" ht="16.5" customHeight="1">
      <c r="T773" s="2"/>
    </row>
    <row r="774" ht="16.5" customHeight="1">
      <c r="T774" s="2"/>
    </row>
    <row r="775" ht="16.5" customHeight="1">
      <c r="T775" s="2"/>
    </row>
    <row r="776" ht="16.5" customHeight="1">
      <c r="T776" s="2"/>
    </row>
    <row r="777" ht="16.5" customHeight="1">
      <c r="T777" s="2"/>
    </row>
    <row r="778" ht="16.5" customHeight="1">
      <c r="T778" s="2"/>
    </row>
    <row r="779" ht="16.5" customHeight="1">
      <c r="T779" s="2"/>
    </row>
    <row r="780" ht="16.5" customHeight="1">
      <c r="T780" s="2"/>
    </row>
    <row r="781" ht="16.5" customHeight="1">
      <c r="T781" s="2"/>
    </row>
    <row r="782" ht="16.5" customHeight="1">
      <c r="T782" s="2"/>
    </row>
    <row r="783" ht="16.5" customHeight="1">
      <c r="T783" s="2"/>
    </row>
    <row r="784" ht="16.5" customHeight="1">
      <c r="T784" s="2"/>
    </row>
    <row r="785" ht="16.5" customHeight="1">
      <c r="T785" s="2"/>
    </row>
    <row r="786" ht="16.5" customHeight="1">
      <c r="T786" s="2"/>
    </row>
    <row r="787" ht="16.5" customHeight="1">
      <c r="T787" s="2"/>
    </row>
    <row r="788" ht="16.5" customHeight="1">
      <c r="T788" s="2"/>
    </row>
    <row r="789" ht="16.5" customHeight="1">
      <c r="T789" s="2"/>
    </row>
    <row r="790" ht="16.5" customHeight="1">
      <c r="T790" s="2"/>
    </row>
    <row r="791" ht="16.5" customHeight="1">
      <c r="T791" s="2"/>
    </row>
    <row r="792" ht="16.5" customHeight="1">
      <c r="T792" s="2"/>
    </row>
    <row r="793" ht="16.5" customHeight="1">
      <c r="T793" s="2"/>
    </row>
    <row r="794" ht="16.5" customHeight="1">
      <c r="T794" s="2"/>
    </row>
    <row r="795" ht="16.5" customHeight="1">
      <c r="T795" s="2"/>
    </row>
    <row r="796" ht="16.5" customHeight="1">
      <c r="T796" s="2"/>
    </row>
    <row r="797" ht="16.5" customHeight="1">
      <c r="T797" s="2"/>
    </row>
    <row r="798" ht="16.5" customHeight="1">
      <c r="T798" s="2"/>
    </row>
    <row r="799" ht="16.5" customHeight="1">
      <c r="T799" s="2"/>
    </row>
    <row r="800" ht="16.5" customHeight="1">
      <c r="T800" s="2"/>
    </row>
    <row r="801" ht="16.5" customHeight="1">
      <c r="T801" s="2"/>
    </row>
    <row r="802" ht="16.5" customHeight="1">
      <c r="T802" s="2"/>
    </row>
    <row r="803" ht="16.5" customHeight="1">
      <c r="T803" s="2"/>
    </row>
    <row r="804" ht="16.5" customHeight="1">
      <c r="T804" s="2"/>
    </row>
    <row r="805" ht="16.5" customHeight="1">
      <c r="T805" s="2"/>
    </row>
    <row r="806" ht="16.5" customHeight="1">
      <c r="T806" s="2"/>
    </row>
    <row r="807" ht="16.5" customHeight="1">
      <c r="T807" s="2"/>
    </row>
    <row r="808" ht="16.5" customHeight="1">
      <c r="T808" s="2"/>
    </row>
    <row r="809" ht="16.5" customHeight="1">
      <c r="T809" s="2"/>
    </row>
    <row r="810" ht="16.5" customHeight="1">
      <c r="T810" s="2"/>
    </row>
    <row r="811" ht="16.5" customHeight="1">
      <c r="T811" s="2"/>
    </row>
    <row r="812" ht="16.5" customHeight="1">
      <c r="T812" s="2"/>
    </row>
    <row r="813" ht="16.5" customHeight="1">
      <c r="T813" s="2"/>
    </row>
    <row r="814" ht="16.5" customHeight="1">
      <c r="T814" s="2"/>
    </row>
    <row r="815" ht="16.5" customHeight="1">
      <c r="T815" s="2"/>
    </row>
    <row r="816" ht="16.5" customHeight="1">
      <c r="T816" s="2"/>
    </row>
    <row r="817" ht="16.5" customHeight="1">
      <c r="T817" s="2"/>
    </row>
    <row r="818" ht="16.5" customHeight="1">
      <c r="T818" s="2"/>
    </row>
    <row r="819" ht="16.5" customHeight="1">
      <c r="T819" s="2"/>
    </row>
    <row r="820" ht="16.5" customHeight="1">
      <c r="T820" s="2"/>
    </row>
    <row r="821" ht="16.5" customHeight="1">
      <c r="T821" s="2"/>
    </row>
    <row r="822" ht="16.5" customHeight="1">
      <c r="T822" s="2"/>
    </row>
    <row r="823" ht="16.5" customHeight="1">
      <c r="T823" s="2"/>
    </row>
    <row r="824" ht="16.5" customHeight="1">
      <c r="T824" s="2"/>
    </row>
    <row r="825" ht="16.5" customHeight="1">
      <c r="T825" s="2"/>
    </row>
    <row r="826" ht="16.5" customHeight="1">
      <c r="T826" s="2"/>
    </row>
    <row r="827" ht="16.5" customHeight="1">
      <c r="T827" s="2"/>
    </row>
    <row r="828" ht="16.5" customHeight="1">
      <c r="T828" s="2"/>
    </row>
    <row r="829" ht="16.5" customHeight="1">
      <c r="T829" s="2"/>
    </row>
    <row r="830" ht="16.5" customHeight="1">
      <c r="T830" s="2"/>
    </row>
    <row r="831" ht="16.5" customHeight="1">
      <c r="T831" s="2"/>
    </row>
    <row r="832" ht="16.5" customHeight="1">
      <c r="T832" s="2"/>
    </row>
    <row r="833" ht="16.5" customHeight="1">
      <c r="T833" s="2"/>
    </row>
    <row r="834" ht="16.5" customHeight="1">
      <c r="T834" s="2"/>
    </row>
    <row r="835" ht="16.5" customHeight="1">
      <c r="T835" s="2"/>
    </row>
    <row r="836" ht="16.5" customHeight="1">
      <c r="T836" s="2"/>
    </row>
    <row r="837" ht="16.5" customHeight="1">
      <c r="T837" s="2"/>
    </row>
    <row r="838" ht="16.5" customHeight="1">
      <c r="T838" s="2"/>
    </row>
    <row r="839" ht="16.5" customHeight="1">
      <c r="T839" s="2"/>
    </row>
    <row r="840" ht="16.5" customHeight="1">
      <c r="T840" s="2"/>
    </row>
    <row r="841" ht="16.5" customHeight="1">
      <c r="T841" s="2"/>
    </row>
    <row r="842" ht="16.5" customHeight="1">
      <c r="T842" s="2"/>
    </row>
    <row r="843" ht="16.5" customHeight="1">
      <c r="T843" s="2"/>
    </row>
    <row r="844" ht="16.5" customHeight="1">
      <c r="T844" s="2"/>
    </row>
    <row r="845" ht="16.5" customHeight="1">
      <c r="T845" s="2"/>
    </row>
    <row r="846" ht="16.5" customHeight="1">
      <c r="T846" s="2"/>
    </row>
    <row r="847" ht="16.5" customHeight="1">
      <c r="T847" s="2"/>
    </row>
    <row r="848" ht="16.5" customHeight="1">
      <c r="T848" s="2"/>
    </row>
    <row r="849" ht="16.5" customHeight="1">
      <c r="T849" s="2"/>
    </row>
    <row r="850" ht="16.5" customHeight="1">
      <c r="T850" s="2"/>
    </row>
    <row r="851" ht="16.5" customHeight="1">
      <c r="T851" s="2"/>
    </row>
    <row r="852" ht="16.5" customHeight="1">
      <c r="T852" s="2"/>
    </row>
    <row r="853" ht="16.5" customHeight="1">
      <c r="T853" s="2"/>
    </row>
    <row r="854" ht="16.5" customHeight="1">
      <c r="T854" s="2"/>
    </row>
    <row r="855" ht="16.5" customHeight="1">
      <c r="T855" s="2"/>
    </row>
    <row r="856" ht="16.5" customHeight="1">
      <c r="T856" s="2"/>
    </row>
    <row r="857" ht="16.5" customHeight="1">
      <c r="T857" s="2"/>
    </row>
    <row r="858" ht="16.5" customHeight="1">
      <c r="T858" s="2"/>
    </row>
    <row r="859" ht="16.5" customHeight="1">
      <c r="T859" s="2"/>
    </row>
    <row r="860" ht="16.5" customHeight="1">
      <c r="T860" s="2"/>
    </row>
    <row r="861" ht="16.5" customHeight="1">
      <c r="T861" s="2"/>
    </row>
    <row r="862" ht="16.5" customHeight="1">
      <c r="T862" s="2"/>
    </row>
    <row r="863" ht="16.5" customHeight="1">
      <c r="T863" s="2"/>
    </row>
    <row r="864" ht="16.5" customHeight="1">
      <c r="T864" s="2"/>
    </row>
    <row r="865" ht="16.5" customHeight="1">
      <c r="T865" s="2"/>
    </row>
    <row r="866" ht="16.5" customHeight="1">
      <c r="T866" s="2"/>
    </row>
    <row r="867" ht="16.5" customHeight="1">
      <c r="T867" s="2"/>
    </row>
    <row r="868" ht="16.5" customHeight="1">
      <c r="T868" s="2"/>
    </row>
    <row r="869" ht="16.5" customHeight="1">
      <c r="T869" s="2"/>
    </row>
    <row r="870" ht="16.5" customHeight="1">
      <c r="T870" s="2"/>
    </row>
    <row r="871" ht="16.5" customHeight="1">
      <c r="T871" s="2"/>
    </row>
    <row r="872" ht="16.5" customHeight="1">
      <c r="T872" s="2"/>
    </row>
    <row r="873" ht="16.5" customHeight="1">
      <c r="T873" s="2"/>
    </row>
    <row r="874" ht="16.5" customHeight="1">
      <c r="T874" s="2"/>
    </row>
    <row r="875" ht="16.5" customHeight="1">
      <c r="T875" s="2"/>
    </row>
    <row r="876" ht="16.5" customHeight="1">
      <c r="T876" s="2"/>
    </row>
    <row r="877" ht="16.5" customHeight="1">
      <c r="T877" s="2"/>
    </row>
    <row r="878" ht="16.5" customHeight="1">
      <c r="T878" s="2"/>
    </row>
    <row r="879" ht="16.5" customHeight="1">
      <c r="T879" s="2"/>
    </row>
    <row r="880" ht="16.5" customHeight="1">
      <c r="T880" s="2"/>
    </row>
    <row r="881" ht="16.5" customHeight="1">
      <c r="T881" s="2"/>
    </row>
    <row r="882" ht="16.5" customHeight="1">
      <c r="T882" s="2"/>
    </row>
    <row r="883" ht="16.5" customHeight="1">
      <c r="T883" s="2"/>
    </row>
    <row r="884" ht="16.5" customHeight="1">
      <c r="T884" s="2"/>
    </row>
    <row r="885" ht="16.5" customHeight="1">
      <c r="T885" s="2"/>
    </row>
    <row r="886" ht="16.5" customHeight="1">
      <c r="T886" s="2"/>
    </row>
    <row r="887" ht="16.5" customHeight="1">
      <c r="T887" s="2"/>
    </row>
    <row r="888" ht="16.5" customHeight="1">
      <c r="T888" s="2"/>
    </row>
    <row r="889" ht="16.5" customHeight="1">
      <c r="T889" s="2"/>
    </row>
    <row r="890" ht="16.5" customHeight="1">
      <c r="T890" s="2"/>
    </row>
    <row r="891" ht="16.5" customHeight="1">
      <c r="T891" s="2"/>
    </row>
    <row r="892" ht="16.5" customHeight="1">
      <c r="T892" s="2"/>
    </row>
    <row r="893" ht="16.5" customHeight="1">
      <c r="T893" s="2"/>
    </row>
    <row r="894" ht="16.5" customHeight="1">
      <c r="T894" s="2"/>
    </row>
    <row r="895" ht="16.5" customHeight="1">
      <c r="T895" s="2"/>
    </row>
    <row r="896" ht="16.5" customHeight="1">
      <c r="T896" s="2"/>
    </row>
    <row r="897" ht="16.5" customHeight="1">
      <c r="T897" s="2"/>
    </row>
    <row r="898" ht="16.5" customHeight="1">
      <c r="T898" s="2"/>
    </row>
    <row r="899" ht="16.5" customHeight="1">
      <c r="T899" s="2"/>
    </row>
    <row r="900" ht="16.5" customHeight="1">
      <c r="T900" s="2"/>
    </row>
    <row r="901" ht="16.5" customHeight="1">
      <c r="T901" s="2"/>
    </row>
    <row r="902" ht="16.5" customHeight="1">
      <c r="T902" s="2"/>
    </row>
    <row r="903" ht="16.5" customHeight="1">
      <c r="T903" s="2"/>
    </row>
    <row r="904" ht="16.5" customHeight="1">
      <c r="T904" s="2"/>
    </row>
    <row r="905" ht="16.5" customHeight="1">
      <c r="T905" s="2"/>
    </row>
    <row r="906" ht="16.5" customHeight="1">
      <c r="T906" s="2"/>
    </row>
    <row r="907" ht="16.5" customHeight="1">
      <c r="T907" s="2"/>
    </row>
    <row r="908" ht="16.5" customHeight="1">
      <c r="T908" s="2"/>
    </row>
    <row r="909" ht="16.5" customHeight="1">
      <c r="T909" s="2"/>
    </row>
    <row r="910" ht="16.5" customHeight="1">
      <c r="T910" s="2"/>
    </row>
    <row r="911" ht="16.5" customHeight="1">
      <c r="T911" s="2"/>
    </row>
    <row r="912" ht="16.5" customHeight="1">
      <c r="T912" s="2"/>
    </row>
    <row r="913" ht="16.5" customHeight="1">
      <c r="T913" s="2"/>
    </row>
    <row r="914" ht="16.5" customHeight="1">
      <c r="T914" s="2"/>
    </row>
    <row r="915" ht="16.5" customHeight="1">
      <c r="T915" s="2"/>
    </row>
    <row r="916" ht="16.5" customHeight="1">
      <c r="T916" s="2"/>
    </row>
    <row r="917" ht="16.5" customHeight="1">
      <c r="T917" s="2"/>
    </row>
    <row r="918" ht="16.5" customHeight="1">
      <c r="T918" s="2"/>
    </row>
    <row r="919" ht="16.5" customHeight="1">
      <c r="T919" s="2"/>
    </row>
    <row r="920" ht="16.5" customHeight="1">
      <c r="T920" s="2"/>
    </row>
    <row r="921" ht="16.5" customHeight="1">
      <c r="T921" s="2"/>
    </row>
    <row r="922" ht="16.5" customHeight="1">
      <c r="T922" s="2"/>
    </row>
    <row r="923" ht="16.5" customHeight="1">
      <c r="T923" s="2"/>
    </row>
    <row r="924" ht="16.5" customHeight="1">
      <c r="T924" s="2"/>
    </row>
    <row r="925" ht="16.5" customHeight="1">
      <c r="T925" s="2"/>
    </row>
    <row r="926" ht="16.5" customHeight="1">
      <c r="T926" s="2"/>
    </row>
    <row r="927" ht="16.5" customHeight="1">
      <c r="T927" s="2"/>
    </row>
    <row r="928" ht="16.5" customHeight="1">
      <c r="T928" s="2"/>
    </row>
    <row r="929" ht="16.5" customHeight="1">
      <c r="T929" s="2"/>
    </row>
    <row r="930" ht="16.5" customHeight="1">
      <c r="T930" s="2"/>
    </row>
    <row r="931" ht="16.5" customHeight="1">
      <c r="T931" s="2"/>
    </row>
    <row r="932" ht="16.5" customHeight="1">
      <c r="T932" s="2"/>
    </row>
    <row r="933" ht="16.5" customHeight="1">
      <c r="T933" s="2"/>
    </row>
    <row r="934" ht="16.5" customHeight="1">
      <c r="T934" s="2"/>
    </row>
    <row r="935" ht="16.5" customHeight="1">
      <c r="T935" s="2"/>
    </row>
    <row r="936" ht="16.5" customHeight="1">
      <c r="T936" s="2"/>
    </row>
    <row r="937" ht="16.5" customHeight="1">
      <c r="T937" s="2"/>
    </row>
    <row r="938" ht="16.5" customHeight="1">
      <c r="T938" s="2"/>
    </row>
    <row r="939" ht="16.5" customHeight="1">
      <c r="T939" s="2"/>
    </row>
    <row r="940" ht="16.5" customHeight="1">
      <c r="T940" s="2"/>
    </row>
    <row r="941" ht="16.5" customHeight="1">
      <c r="T941" s="2"/>
    </row>
    <row r="942" ht="16.5" customHeight="1">
      <c r="T942" s="2"/>
    </row>
    <row r="943" ht="16.5" customHeight="1">
      <c r="T943" s="2"/>
    </row>
    <row r="944" ht="16.5" customHeight="1">
      <c r="T944" s="2"/>
    </row>
    <row r="945" ht="16.5" customHeight="1">
      <c r="T945" s="2"/>
    </row>
    <row r="946" ht="16.5" customHeight="1">
      <c r="T946" s="2"/>
    </row>
    <row r="947" ht="16.5" customHeight="1">
      <c r="T947" s="2"/>
    </row>
    <row r="948" ht="16.5" customHeight="1">
      <c r="T948" s="2"/>
    </row>
    <row r="949" ht="16.5" customHeight="1">
      <c r="T949" s="2"/>
    </row>
    <row r="950" ht="16.5" customHeight="1">
      <c r="T950" s="2"/>
    </row>
    <row r="951" ht="16.5" customHeight="1">
      <c r="T951" s="2"/>
    </row>
    <row r="952" ht="16.5" customHeight="1">
      <c r="T952" s="2"/>
    </row>
    <row r="953" ht="16.5" customHeight="1">
      <c r="T953" s="2"/>
    </row>
    <row r="954" ht="16.5" customHeight="1">
      <c r="T954" s="2"/>
    </row>
    <row r="955" ht="16.5" customHeight="1">
      <c r="T955" s="2"/>
    </row>
    <row r="956" ht="16.5" customHeight="1">
      <c r="T956" s="2"/>
    </row>
    <row r="957" ht="16.5" customHeight="1">
      <c r="T957" s="2"/>
    </row>
    <row r="958" ht="16.5" customHeight="1">
      <c r="T958" s="2"/>
    </row>
    <row r="959" ht="16.5" customHeight="1">
      <c r="T959" s="2"/>
    </row>
    <row r="960" ht="16.5" customHeight="1">
      <c r="T960" s="2"/>
    </row>
    <row r="961" ht="16.5" customHeight="1">
      <c r="T961" s="2"/>
    </row>
    <row r="962" ht="16.5" customHeight="1">
      <c r="T962" s="2"/>
    </row>
    <row r="963" ht="16.5" customHeight="1">
      <c r="T963" s="2"/>
    </row>
    <row r="964" ht="16.5" customHeight="1">
      <c r="T964" s="2"/>
    </row>
    <row r="965" ht="16.5" customHeight="1">
      <c r="T965" s="2"/>
    </row>
    <row r="966" ht="16.5" customHeight="1">
      <c r="T966" s="2"/>
    </row>
    <row r="967" ht="16.5" customHeight="1">
      <c r="T967" s="2"/>
    </row>
    <row r="968" ht="16.5" customHeight="1">
      <c r="T968" s="2"/>
    </row>
    <row r="969" ht="16.5" customHeight="1">
      <c r="T969" s="2"/>
    </row>
    <row r="970" ht="16.5" customHeight="1">
      <c r="T970" s="2"/>
    </row>
    <row r="971" ht="16.5" customHeight="1">
      <c r="T971" s="2"/>
    </row>
    <row r="972" ht="16.5" customHeight="1">
      <c r="T972" s="2"/>
    </row>
    <row r="973" ht="16.5" customHeight="1">
      <c r="T973" s="2"/>
    </row>
    <row r="974" ht="16.5" customHeight="1">
      <c r="T974" s="2"/>
    </row>
    <row r="975" ht="16.5" customHeight="1">
      <c r="T975" s="2"/>
    </row>
    <row r="976" ht="16.5" customHeight="1">
      <c r="T976" s="2"/>
    </row>
    <row r="977" ht="16.5" customHeight="1">
      <c r="T977" s="2"/>
    </row>
    <row r="978" ht="16.5" customHeight="1">
      <c r="T978" s="2"/>
    </row>
    <row r="979" ht="16.5" customHeight="1">
      <c r="T979" s="2"/>
    </row>
    <row r="980" ht="16.5" customHeight="1">
      <c r="T980" s="2"/>
    </row>
    <row r="981" ht="16.5" customHeight="1">
      <c r="T981" s="2"/>
    </row>
    <row r="982" ht="16.5" customHeight="1">
      <c r="T982" s="2"/>
    </row>
    <row r="983" ht="16.5" customHeight="1">
      <c r="T983" s="2"/>
    </row>
    <row r="984" ht="16.5" customHeight="1">
      <c r="T984" s="2"/>
    </row>
    <row r="985" ht="16.5" customHeight="1">
      <c r="T985" s="2"/>
    </row>
    <row r="986" ht="16.5" customHeight="1">
      <c r="T986" s="2"/>
    </row>
    <row r="987" ht="16.5" customHeight="1">
      <c r="T987" s="2"/>
    </row>
    <row r="988" ht="16.5" customHeight="1">
      <c r="T988" s="2"/>
    </row>
    <row r="989" ht="16.5" customHeight="1">
      <c r="T989" s="2"/>
    </row>
    <row r="990" ht="16.5" customHeight="1">
      <c r="T990" s="2"/>
    </row>
    <row r="991" ht="16.5" customHeight="1">
      <c r="T991" s="2"/>
    </row>
    <row r="992" ht="16.5" customHeight="1">
      <c r="T992" s="2"/>
    </row>
    <row r="993" ht="16.5" customHeight="1">
      <c r="T993" s="2"/>
    </row>
    <row r="994" ht="16.5" customHeight="1">
      <c r="T994" s="2"/>
    </row>
    <row r="995" ht="16.5" customHeight="1">
      <c r="T995" s="2"/>
    </row>
    <row r="996" ht="16.5" customHeight="1">
      <c r="T996" s="2"/>
    </row>
    <row r="997" ht="16.5" customHeight="1">
      <c r="T997" s="2"/>
    </row>
    <row r="998" ht="16.5" customHeight="1">
      <c r="T998" s="2"/>
    </row>
    <row r="999" ht="16.5" customHeight="1">
      <c r="T999" s="2"/>
    </row>
    <row r="1000" ht="16.5" customHeight="1">
      <c r="T1000" s="2"/>
    </row>
  </sheetData>
  <mergeCells count="1">
    <mergeCell ref="X2:AB2"/>
  </mergeCells>
  <conditionalFormatting sqref="P4:P23">
    <cfRule type="cellIs" dxfId="0" priority="1" operator="greaterThan">
      <formula>0.3</formula>
    </cfRule>
  </conditionalFormatting>
  <conditionalFormatting sqref="T4:T23">
    <cfRule type="cellIs" dxfId="0" priority="2" operator="greaterThan">
      <formula>0.35</formula>
    </cfRule>
  </conditionalFormatting>
  <printOptions/>
  <pageMargins bottom="0.75" footer="0.0" header="0.0" left="0.6997222304344177" right="0.6997222304344177" top="0.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8.14"/>
    <col customWidth="1" min="19" max="19" width="10.71"/>
    <col customWidth="1" min="20" max="20" width="8.14"/>
    <col customWidth="1" min="21" max="26" width="9.0"/>
  </cols>
  <sheetData>
    <row r="1" ht="16.5" customHeight="1">
      <c r="A1" s="1" t="s">
        <v>190</v>
      </c>
    </row>
    <row r="2" ht="16.5" customHeight="1">
      <c r="A2" s="3" t="s">
        <v>1</v>
      </c>
    </row>
    <row r="3" ht="16.5" customHeight="1">
      <c r="A3" s="4" t="s">
        <v>180</v>
      </c>
      <c r="B3" s="4" t="s">
        <v>181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  <c r="W3" s="4" t="s">
        <v>89</v>
      </c>
    </row>
    <row r="4" ht="16.5" customHeight="1">
      <c r="A4" s="4" t="s">
        <v>24</v>
      </c>
      <c r="B4" s="6">
        <v>5.0</v>
      </c>
      <c r="C4" s="203">
        <f t="shared" ref="C4:C24" si="1">+F4/E4</f>
        <v>0.09090909091</v>
      </c>
      <c r="D4" s="208">
        <v>14.0</v>
      </c>
      <c r="E4" s="208">
        <v>11.0</v>
      </c>
      <c r="F4" s="208">
        <v>1.0</v>
      </c>
      <c r="G4" s="6">
        <f t="shared" ref="G4:G6" si="2">+F4-(H4+I4+J4)</f>
        <v>1</v>
      </c>
      <c r="H4" s="208">
        <v>0.0</v>
      </c>
      <c r="I4" s="208">
        <v>0.0</v>
      </c>
      <c r="J4" s="208">
        <v>0.0</v>
      </c>
      <c r="K4" s="208">
        <v>3.0</v>
      </c>
      <c r="L4" s="208">
        <v>1.0</v>
      </c>
      <c r="M4" s="208">
        <v>3.0</v>
      </c>
      <c r="N4" s="208">
        <v>3.0</v>
      </c>
      <c r="O4" s="208">
        <v>5.0</v>
      </c>
      <c r="P4" s="8">
        <f t="shared" ref="P4:P6" si="3">+O4/D4</f>
        <v>0.3571428571</v>
      </c>
      <c r="Q4" s="9">
        <f t="shared" ref="Q4:Q6" si="4">+(G4*1+H4*2+I4*3+J4*4)/E4</f>
        <v>0.09090909091</v>
      </c>
      <c r="R4" s="200">
        <f t="shared" ref="R4:R6" si="5">+(F4+N4)/D4</f>
        <v>0.2857142857</v>
      </c>
      <c r="S4" s="11">
        <f t="shared" ref="S4:S6" si="6">+R4+Q4</f>
        <v>0.3766233766</v>
      </c>
      <c r="T4" s="205">
        <f t="shared" ref="T4:T5" si="7">O4/(D4-(F4+N4))</f>
        <v>0.5</v>
      </c>
      <c r="U4" s="13">
        <f t="shared" ref="U4:U6" si="8">RANK(R4,$R$4:$R$23)</f>
        <v>15</v>
      </c>
      <c r="V4" s="14">
        <f t="shared" ref="V4:V6" si="9">RANK(S4,$S$4:$S$23)</f>
        <v>16</v>
      </c>
      <c r="W4" s="36"/>
      <c r="Y4" s="2"/>
    </row>
    <row r="5" ht="16.5" customHeight="1">
      <c r="A5" s="4" t="s">
        <v>25</v>
      </c>
      <c r="B5" s="6">
        <v>5.0</v>
      </c>
      <c r="C5" s="203">
        <f t="shared" si="1"/>
        <v>0</v>
      </c>
      <c r="D5" s="208">
        <v>9.0</v>
      </c>
      <c r="E5" s="208">
        <v>6.0</v>
      </c>
      <c r="F5" s="208">
        <v>0.0</v>
      </c>
      <c r="G5" s="6">
        <f t="shared" si="2"/>
        <v>0</v>
      </c>
      <c r="H5" s="208">
        <v>0.0</v>
      </c>
      <c r="I5" s="208">
        <v>0.0</v>
      </c>
      <c r="J5" s="208">
        <v>0.0</v>
      </c>
      <c r="K5" s="208">
        <v>1.0</v>
      </c>
      <c r="L5" s="208">
        <v>0.0</v>
      </c>
      <c r="M5" s="208">
        <v>0.0</v>
      </c>
      <c r="N5" s="208">
        <v>3.0</v>
      </c>
      <c r="O5" s="208">
        <v>5.0</v>
      </c>
      <c r="P5" s="8">
        <f t="shared" si="3"/>
        <v>0.5555555556</v>
      </c>
      <c r="Q5" s="9">
        <f t="shared" si="4"/>
        <v>0</v>
      </c>
      <c r="R5" s="200">
        <f t="shared" si="5"/>
        <v>0.3333333333</v>
      </c>
      <c r="S5" s="11">
        <f t="shared" si="6"/>
        <v>0.3333333333</v>
      </c>
      <c r="T5" s="205">
        <f t="shared" si="7"/>
        <v>0.8333333333</v>
      </c>
      <c r="U5" s="13">
        <f t="shared" si="8"/>
        <v>13</v>
      </c>
      <c r="V5" s="14">
        <f t="shared" si="9"/>
        <v>17</v>
      </c>
      <c r="W5" s="36"/>
      <c r="Y5" s="2"/>
    </row>
    <row r="6" ht="16.5" customHeight="1">
      <c r="A6" s="4" t="s">
        <v>26</v>
      </c>
      <c r="B6" s="6">
        <v>5.0</v>
      </c>
      <c r="C6" s="203">
        <f t="shared" si="1"/>
        <v>0.6</v>
      </c>
      <c r="D6" s="208">
        <v>10.0</v>
      </c>
      <c r="E6" s="208">
        <v>10.0</v>
      </c>
      <c r="F6" s="208">
        <v>6.0</v>
      </c>
      <c r="G6" s="6">
        <f t="shared" si="2"/>
        <v>5</v>
      </c>
      <c r="H6" s="208">
        <v>1.0</v>
      </c>
      <c r="I6" s="208">
        <v>0.0</v>
      </c>
      <c r="J6" s="208">
        <v>0.0</v>
      </c>
      <c r="K6" s="208">
        <v>1.0</v>
      </c>
      <c r="L6" s="208">
        <v>8.0</v>
      </c>
      <c r="M6" s="208">
        <v>1.0</v>
      </c>
      <c r="N6" s="208">
        <v>0.0</v>
      </c>
      <c r="O6" s="208">
        <v>0.0</v>
      </c>
      <c r="P6" s="8">
        <f t="shared" si="3"/>
        <v>0</v>
      </c>
      <c r="Q6" s="9">
        <f t="shared" si="4"/>
        <v>0.7</v>
      </c>
      <c r="R6" s="200">
        <f t="shared" si="5"/>
        <v>0.6</v>
      </c>
      <c r="S6" s="11">
        <f t="shared" si="6"/>
        <v>1.3</v>
      </c>
      <c r="T6" s="205"/>
      <c r="U6" s="13">
        <f t="shared" si="8"/>
        <v>5</v>
      </c>
      <c r="V6" s="14">
        <f t="shared" si="9"/>
        <v>4</v>
      </c>
      <c r="W6" s="36"/>
      <c r="Y6" s="2"/>
    </row>
    <row r="7" ht="16.5" customHeight="1">
      <c r="A7" s="4" t="s">
        <v>27</v>
      </c>
      <c r="B7" s="6">
        <v>1.0</v>
      </c>
      <c r="C7" s="203">
        <f t="shared" si="1"/>
        <v>0</v>
      </c>
      <c r="D7" s="208">
        <v>1.0</v>
      </c>
      <c r="E7" s="208">
        <v>1.0</v>
      </c>
      <c r="F7" s="208">
        <v>0.0</v>
      </c>
      <c r="G7" s="6">
        <v>0.0</v>
      </c>
      <c r="H7" s="208">
        <v>0.0</v>
      </c>
      <c r="I7" s="208">
        <v>0.0</v>
      </c>
      <c r="J7" s="208">
        <v>0.0</v>
      </c>
      <c r="K7" s="208">
        <v>0.0</v>
      </c>
      <c r="L7" s="208">
        <v>0.0</v>
      </c>
      <c r="M7" s="208">
        <v>0.0</v>
      </c>
      <c r="N7" s="208">
        <v>0.0</v>
      </c>
      <c r="O7" s="208">
        <v>1.0</v>
      </c>
      <c r="P7" s="209"/>
      <c r="Q7" s="74"/>
      <c r="R7" s="210"/>
      <c r="S7" s="11"/>
      <c r="T7" s="205"/>
      <c r="U7" s="13"/>
      <c r="V7" s="14"/>
      <c r="W7" s="36"/>
      <c r="Y7" s="2"/>
    </row>
    <row r="8" ht="16.5" customHeight="1">
      <c r="A8" s="4" t="s">
        <v>28</v>
      </c>
      <c r="B8" s="6">
        <v>7.0</v>
      </c>
      <c r="C8" s="203">
        <f t="shared" si="1"/>
        <v>0.5</v>
      </c>
      <c r="D8" s="208">
        <v>20.0</v>
      </c>
      <c r="E8" s="208">
        <v>14.0</v>
      </c>
      <c r="F8" s="208">
        <v>7.0</v>
      </c>
      <c r="G8" s="6">
        <f t="shared" ref="G8:G23" si="10">+F8-(H8+I8+J8)</f>
        <v>4</v>
      </c>
      <c r="H8" s="208">
        <v>2.0</v>
      </c>
      <c r="I8" s="208">
        <v>0.0</v>
      </c>
      <c r="J8" s="208">
        <v>1.0</v>
      </c>
      <c r="K8" s="208">
        <v>9.0</v>
      </c>
      <c r="L8" s="208">
        <v>7.0</v>
      </c>
      <c r="M8" s="208">
        <v>2.0</v>
      </c>
      <c r="N8" s="208">
        <v>6.0</v>
      </c>
      <c r="O8" s="208">
        <v>2.0</v>
      </c>
      <c r="P8" s="8">
        <f t="shared" ref="P8:P24" si="11">+O8/D8</f>
        <v>0.1</v>
      </c>
      <c r="Q8" s="9">
        <f t="shared" ref="Q8:Q19" si="12">+(G8*1+H8*2+I8*3+J8*4)/E8</f>
        <v>0.8571428571</v>
      </c>
      <c r="R8" s="200">
        <f t="shared" ref="R8:R23" si="13">+(F8+N8)/D8</f>
        <v>0.65</v>
      </c>
      <c r="S8" s="11">
        <f t="shared" ref="S8:S23" si="14">+R8+Q8</f>
        <v>1.507142857</v>
      </c>
      <c r="T8" s="205">
        <f>O8/(D8-(F8+N8))</f>
        <v>0.2857142857</v>
      </c>
      <c r="U8" s="13">
        <f t="shared" ref="U8:U23" si="15">RANK(R8,$R$4:$R$23)</f>
        <v>4</v>
      </c>
      <c r="V8" s="14">
        <f t="shared" ref="V8:V23" si="16">RANK(S8,$S$4:$S$23)</f>
        <v>1</v>
      </c>
      <c r="W8" s="36">
        <v>1.0</v>
      </c>
      <c r="Y8" s="2"/>
    </row>
    <row r="9" ht="16.5" customHeight="1">
      <c r="A9" s="4" t="s">
        <v>29</v>
      </c>
      <c r="B9" s="6">
        <v>2.0</v>
      </c>
      <c r="C9" s="203">
        <f t="shared" si="1"/>
        <v>0.25</v>
      </c>
      <c r="D9" s="208">
        <v>5.0</v>
      </c>
      <c r="E9" s="208">
        <v>4.0</v>
      </c>
      <c r="F9" s="208">
        <v>1.0</v>
      </c>
      <c r="G9" s="6">
        <f t="shared" si="10"/>
        <v>1</v>
      </c>
      <c r="H9" s="208">
        <v>0.0</v>
      </c>
      <c r="I9" s="208">
        <v>0.0</v>
      </c>
      <c r="J9" s="208">
        <v>0.0</v>
      </c>
      <c r="K9" s="208">
        <v>2.0</v>
      </c>
      <c r="L9" s="208">
        <v>1.0</v>
      </c>
      <c r="M9" s="208">
        <v>1.0</v>
      </c>
      <c r="N9" s="208">
        <v>1.0</v>
      </c>
      <c r="O9" s="208">
        <v>0.0</v>
      </c>
      <c r="P9" s="209">
        <f t="shared" si="11"/>
        <v>0</v>
      </c>
      <c r="Q9" s="74">
        <f t="shared" si="12"/>
        <v>0.25</v>
      </c>
      <c r="R9" s="210">
        <f t="shared" si="13"/>
        <v>0.4</v>
      </c>
      <c r="S9" s="11">
        <f t="shared" si="14"/>
        <v>0.65</v>
      </c>
      <c r="T9" s="205"/>
      <c r="U9" s="13">
        <f t="shared" si="15"/>
        <v>10</v>
      </c>
      <c r="V9" s="14">
        <f t="shared" si="16"/>
        <v>14</v>
      </c>
      <c r="W9" s="36"/>
      <c r="Y9" s="2"/>
    </row>
    <row r="10" ht="16.5" customHeight="1">
      <c r="A10" s="4" t="s">
        <v>30</v>
      </c>
      <c r="B10" s="6">
        <v>6.0</v>
      </c>
      <c r="C10" s="203">
        <f t="shared" si="1"/>
        <v>0.5</v>
      </c>
      <c r="D10" s="208">
        <v>12.0</v>
      </c>
      <c r="E10" s="208">
        <v>10.0</v>
      </c>
      <c r="F10" s="208">
        <v>5.0</v>
      </c>
      <c r="G10" s="6">
        <f t="shared" si="10"/>
        <v>4</v>
      </c>
      <c r="H10" s="208">
        <v>1.0</v>
      </c>
      <c r="I10" s="208">
        <v>0.0</v>
      </c>
      <c r="J10" s="208">
        <v>0.0</v>
      </c>
      <c r="K10" s="208">
        <v>3.0</v>
      </c>
      <c r="L10" s="208">
        <v>3.0</v>
      </c>
      <c r="M10" s="208">
        <v>10.0</v>
      </c>
      <c r="N10" s="208">
        <v>2.0</v>
      </c>
      <c r="O10" s="208">
        <v>2.0</v>
      </c>
      <c r="P10" s="8">
        <f t="shared" si="11"/>
        <v>0.1666666667</v>
      </c>
      <c r="Q10" s="9">
        <f t="shared" si="12"/>
        <v>0.6</v>
      </c>
      <c r="R10" s="200">
        <f t="shared" si="13"/>
        <v>0.5833333333</v>
      </c>
      <c r="S10" s="11">
        <f t="shared" si="14"/>
        <v>1.183333333</v>
      </c>
      <c r="T10" s="205"/>
      <c r="U10" s="13">
        <f t="shared" si="15"/>
        <v>6</v>
      </c>
      <c r="V10" s="14">
        <f t="shared" si="16"/>
        <v>6</v>
      </c>
      <c r="W10" s="36"/>
      <c r="Y10" s="2"/>
    </row>
    <row r="11" ht="16.5" customHeight="1">
      <c r="A11" s="4" t="s">
        <v>31</v>
      </c>
      <c r="B11" s="6">
        <v>5.0</v>
      </c>
      <c r="C11" s="203">
        <f t="shared" si="1"/>
        <v>0.3</v>
      </c>
      <c r="D11" s="208">
        <v>11.0</v>
      </c>
      <c r="E11" s="208">
        <v>10.0</v>
      </c>
      <c r="F11" s="208">
        <v>3.0</v>
      </c>
      <c r="G11" s="6">
        <f t="shared" si="10"/>
        <v>2</v>
      </c>
      <c r="H11" s="208">
        <v>1.0</v>
      </c>
      <c r="I11" s="208">
        <v>0.0</v>
      </c>
      <c r="J11" s="208">
        <v>0.0</v>
      </c>
      <c r="K11" s="208">
        <v>2.0</v>
      </c>
      <c r="L11" s="208">
        <v>1.0</v>
      </c>
      <c r="M11" s="208">
        <v>5.0</v>
      </c>
      <c r="N11" s="208">
        <v>1.0</v>
      </c>
      <c r="O11" s="208">
        <v>2.0</v>
      </c>
      <c r="P11" s="8">
        <f t="shared" si="11"/>
        <v>0.1818181818</v>
      </c>
      <c r="Q11" s="9">
        <f t="shared" si="12"/>
        <v>0.4</v>
      </c>
      <c r="R11" s="200">
        <f t="shared" si="13"/>
        <v>0.3636363636</v>
      </c>
      <c r="S11" s="11">
        <f t="shared" si="14"/>
        <v>0.7636363636</v>
      </c>
      <c r="T11" s="205">
        <f t="shared" ref="T11:T12" si="17">O11/(D11-(F11+N11))</f>
        <v>0.2857142857</v>
      </c>
      <c r="U11" s="13">
        <f t="shared" si="15"/>
        <v>12</v>
      </c>
      <c r="V11" s="14">
        <f t="shared" si="16"/>
        <v>11</v>
      </c>
      <c r="W11" s="36"/>
      <c r="Y11" s="2"/>
    </row>
    <row r="12" ht="16.5" customHeight="1">
      <c r="A12" s="4" t="s">
        <v>32</v>
      </c>
      <c r="B12" s="6">
        <v>3.0</v>
      </c>
      <c r="C12" s="203">
        <f t="shared" si="1"/>
        <v>0.2857142857</v>
      </c>
      <c r="D12" s="208">
        <v>8.0</v>
      </c>
      <c r="E12" s="208">
        <v>7.0</v>
      </c>
      <c r="F12" s="208">
        <v>2.0</v>
      </c>
      <c r="G12" s="6">
        <f t="shared" si="10"/>
        <v>2</v>
      </c>
      <c r="H12" s="208">
        <v>0.0</v>
      </c>
      <c r="I12" s="208">
        <v>0.0</v>
      </c>
      <c r="J12" s="208">
        <v>0.0</v>
      </c>
      <c r="K12" s="208">
        <v>4.0</v>
      </c>
      <c r="L12" s="208">
        <v>3.0</v>
      </c>
      <c r="M12" s="208">
        <v>2.0</v>
      </c>
      <c r="N12" s="208">
        <v>0.0</v>
      </c>
      <c r="O12" s="208">
        <v>0.0</v>
      </c>
      <c r="P12" s="8">
        <f t="shared" si="11"/>
        <v>0</v>
      </c>
      <c r="Q12" s="9">
        <f t="shared" si="12"/>
        <v>0.2857142857</v>
      </c>
      <c r="R12" s="200">
        <f t="shared" si="13"/>
        <v>0.25</v>
      </c>
      <c r="S12" s="11">
        <f t="shared" si="14"/>
        <v>0.5357142857</v>
      </c>
      <c r="T12" s="205">
        <f t="shared" si="17"/>
        <v>0</v>
      </c>
      <c r="U12" s="13">
        <f t="shared" si="15"/>
        <v>16</v>
      </c>
      <c r="V12" s="14">
        <f t="shared" si="16"/>
        <v>15</v>
      </c>
      <c r="W12" s="36"/>
      <c r="Y12" s="2"/>
    </row>
    <row r="13" ht="16.5" customHeight="1">
      <c r="A13" s="4" t="s">
        <v>33</v>
      </c>
      <c r="B13" s="6">
        <v>1.0</v>
      </c>
      <c r="C13" s="203">
        <f t="shared" si="1"/>
        <v>0</v>
      </c>
      <c r="D13" s="208">
        <v>2.0</v>
      </c>
      <c r="E13" s="208">
        <v>2.0</v>
      </c>
      <c r="F13" s="208">
        <v>0.0</v>
      </c>
      <c r="G13" s="6">
        <f t="shared" si="10"/>
        <v>0</v>
      </c>
      <c r="H13" s="208">
        <v>0.0</v>
      </c>
      <c r="I13" s="208">
        <v>0.0</v>
      </c>
      <c r="J13" s="208">
        <v>0.0</v>
      </c>
      <c r="K13" s="208">
        <v>0.0</v>
      </c>
      <c r="L13" s="208">
        <v>0.0</v>
      </c>
      <c r="M13" s="208">
        <v>0.0</v>
      </c>
      <c r="N13" s="208">
        <v>0.0</v>
      </c>
      <c r="O13" s="208">
        <v>0.0</v>
      </c>
      <c r="P13" s="209">
        <f t="shared" si="11"/>
        <v>0</v>
      </c>
      <c r="Q13" s="74">
        <f t="shared" si="12"/>
        <v>0</v>
      </c>
      <c r="R13" s="210">
        <f t="shared" si="13"/>
        <v>0</v>
      </c>
      <c r="S13" s="11">
        <f t="shared" si="14"/>
        <v>0</v>
      </c>
      <c r="T13" s="205"/>
      <c r="U13" s="13">
        <f t="shared" si="15"/>
        <v>19</v>
      </c>
      <c r="V13" s="14">
        <f t="shared" si="16"/>
        <v>19</v>
      </c>
      <c r="W13" s="36"/>
      <c r="Y13" s="2"/>
    </row>
    <row r="14" ht="16.5" customHeight="1">
      <c r="A14" s="4" t="s">
        <v>35</v>
      </c>
      <c r="B14" s="6">
        <v>7.0</v>
      </c>
      <c r="C14" s="203">
        <f t="shared" si="1"/>
        <v>0.3333333333</v>
      </c>
      <c r="D14" s="208">
        <v>19.0</v>
      </c>
      <c r="E14" s="208">
        <v>15.0</v>
      </c>
      <c r="F14" s="208">
        <v>5.0</v>
      </c>
      <c r="G14" s="6">
        <f t="shared" si="10"/>
        <v>4</v>
      </c>
      <c r="H14" s="208">
        <v>1.0</v>
      </c>
      <c r="I14" s="208">
        <v>0.0</v>
      </c>
      <c r="J14" s="208">
        <v>0.0</v>
      </c>
      <c r="K14" s="208">
        <v>7.0</v>
      </c>
      <c r="L14" s="208">
        <v>3.0</v>
      </c>
      <c r="M14" s="208">
        <v>6.0</v>
      </c>
      <c r="N14" s="208">
        <v>3.0</v>
      </c>
      <c r="O14" s="208">
        <v>7.0</v>
      </c>
      <c r="P14" s="8">
        <f t="shared" si="11"/>
        <v>0.3684210526</v>
      </c>
      <c r="Q14" s="9">
        <f t="shared" si="12"/>
        <v>0.4</v>
      </c>
      <c r="R14" s="200">
        <f t="shared" si="13"/>
        <v>0.4210526316</v>
      </c>
      <c r="S14" s="11">
        <f t="shared" si="14"/>
        <v>0.8210526316</v>
      </c>
      <c r="T14" s="205">
        <f t="shared" ref="T14:T15" si="18">O14/(D14-(F14+N14))</f>
        <v>0.6363636364</v>
      </c>
      <c r="U14" s="13">
        <f t="shared" si="15"/>
        <v>9</v>
      </c>
      <c r="V14" s="14">
        <f t="shared" si="16"/>
        <v>9</v>
      </c>
      <c r="W14" s="36"/>
      <c r="Y14" s="2"/>
    </row>
    <row r="15" ht="16.5" customHeight="1">
      <c r="A15" s="5" t="s">
        <v>36</v>
      </c>
      <c r="B15" s="6">
        <v>4.0</v>
      </c>
      <c r="C15" s="203">
        <f t="shared" si="1"/>
        <v>0.2857142857</v>
      </c>
      <c r="D15" s="208">
        <v>8.0</v>
      </c>
      <c r="E15" s="208">
        <v>7.0</v>
      </c>
      <c r="F15" s="208">
        <v>2.0</v>
      </c>
      <c r="G15" s="6">
        <f t="shared" si="10"/>
        <v>1</v>
      </c>
      <c r="H15" s="208">
        <v>1.0</v>
      </c>
      <c r="I15" s="208">
        <v>0.0</v>
      </c>
      <c r="J15" s="208">
        <v>0.0</v>
      </c>
      <c r="K15" s="208">
        <v>3.0</v>
      </c>
      <c r="L15" s="208">
        <v>2.0</v>
      </c>
      <c r="M15" s="208">
        <v>1.0</v>
      </c>
      <c r="N15" s="208">
        <v>0.0</v>
      </c>
      <c r="O15" s="208">
        <v>2.0</v>
      </c>
      <c r="P15" s="8">
        <f t="shared" si="11"/>
        <v>0.25</v>
      </c>
      <c r="Q15" s="9">
        <f t="shared" si="12"/>
        <v>0.4285714286</v>
      </c>
      <c r="R15" s="200">
        <f t="shared" si="13"/>
        <v>0.25</v>
      </c>
      <c r="S15" s="11">
        <f t="shared" si="14"/>
        <v>0.6785714286</v>
      </c>
      <c r="T15" s="205">
        <f t="shared" si="18"/>
        <v>0.3333333333</v>
      </c>
      <c r="U15" s="13">
        <f t="shared" si="15"/>
        <v>16</v>
      </c>
      <c r="V15" s="14">
        <f t="shared" si="16"/>
        <v>12</v>
      </c>
      <c r="W15" s="36"/>
      <c r="Y15" s="2"/>
    </row>
    <row r="16" ht="16.5" customHeight="1">
      <c r="A16" s="211" t="s">
        <v>37</v>
      </c>
      <c r="B16" s="6">
        <v>5.0</v>
      </c>
      <c r="C16" s="203">
        <f t="shared" si="1"/>
        <v>0.625</v>
      </c>
      <c r="D16" s="208">
        <v>11.0</v>
      </c>
      <c r="E16" s="208">
        <v>8.0</v>
      </c>
      <c r="F16" s="208">
        <v>5.0</v>
      </c>
      <c r="G16" s="6">
        <f t="shared" si="10"/>
        <v>5</v>
      </c>
      <c r="H16" s="208">
        <v>0.0</v>
      </c>
      <c r="I16" s="208">
        <v>0.0</v>
      </c>
      <c r="J16" s="208">
        <v>0.0</v>
      </c>
      <c r="K16" s="208">
        <v>3.0</v>
      </c>
      <c r="L16" s="208">
        <v>1.0</v>
      </c>
      <c r="M16" s="208">
        <v>5.0</v>
      </c>
      <c r="N16" s="208">
        <v>3.0</v>
      </c>
      <c r="O16" s="208">
        <v>1.0</v>
      </c>
      <c r="P16" s="8">
        <f t="shared" si="11"/>
        <v>0.09090909091</v>
      </c>
      <c r="Q16" s="9">
        <f t="shared" si="12"/>
        <v>0.625</v>
      </c>
      <c r="R16" s="200">
        <f t="shared" si="13"/>
        <v>0.7272727273</v>
      </c>
      <c r="S16" s="11">
        <f t="shared" si="14"/>
        <v>1.352272727</v>
      </c>
      <c r="T16" s="205"/>
      <c r="U16" s="13">
        <f t="shared" si="15"/>
        <v>2</v>
      </c>
      <c r="V16" s="14">
        <f t="shared" si="16"/>
        <v>3</v>
      </c>
      <c r="W16" s="36"/>
      <c r="Y16" s="2"/>
    </row>
    <row r="17" ht="16.5" customHeight="1">
      <c r="A17" s="4" t="s">
        <v>38</v>
      </c>
      <c r="B17" s="6">
        <v>7.0</v>
      </c>
      <c r="C17" s="203">
        <f t="shared" si="1"/>
        <v>0.4117647059</v>
      </c>
      <c r="D17" s="208">
        <v>18.0</v>
      </c>
      <c r="E17" s="208">
        <v>17.0</v>
      </c>
      <c r="F17" s="208">
        <v>7.0</v>
      </c>
      <c r="G17" s="6">
        <f t="shared" si="10"/>
        <v>5</v>
      </c>
      <c r="H17" s="208">
        <v>2.0</v>
      </c>
      <c r="I17" s="208">
        <v>0.0</v>
      </c>
      <c r="J17" s="208">
        <v>0.0</v>
      </c>
      <c r="K17" s="208">
        <v>6.0</v>
      </c>
      <c r="L17" s="208">
        <v>6.0</v>
      </c>
      <c r="M17" s="208">
        <v>3.0</v>
      </c>
      <c r="N17" s="208">
        <v>1.0</v>
      </c>
      <c r="O17" s="208">
        <v>3.0</v>
      </c>
      <c r="P17" s="8">
        <f t="shared" si="11"/>
        <v>0.1666666667</v>
      </c>
      <c r="Q17" s="9">
        <f t="shared" si="12"/>
        <v>0.5294117647</v>
      </c>
      <c r="R17" s="200">
        <f t="shared" si="13"/>
        <v>0.4444444444</v>
      </c>
      <c r="S17" s="11">
        <f t="shared" si="14"/>
        <v>0.9738562092</v>
      </c>
      <c r="T17" s="205">
        <f t="shared" ref="T17:T19" si="19">O17/(D17-(F17+N17))</f>
        <v>0.3</v>
      </c>
      <c r="U17" s="13">
        <f t="shared" si="15"/>
        <v>8</v>
      </c>
      <c r="V17" s="14">
        <f t="shared" si="16"/>
        <v>7</v>
      </c>
      <c r="W17" s="36">
        <v>1.0</v>
      </c>
      <c r="Y17" s="2"/>
    </row>
    <row r="18" ht="16.5" customHeight="1">
      <c r="A18" s="4" t="s">
        <v>39</v>
      </c>
      <c r="B18" s="6">
        <v>3.0</v>
      </c>
      <c r="C18" s="203">
        <f t="shared" si="1"/>
        <v>0.4</v>
      </c>
      <c r="D18" s="208">
        <v>6.0</v>
      </c>
      <c r="E18" s="208">
        <v>5.0</v>
      </c>
      <c r="F18" s="208">
        <v>2.0</v>
      </c>
      <c r="G18" s="6">
        <f t="shared" si="10"/>
        <v>1</v>
      </c>
      <c r="H18" s="208">
        <v>0.0</v>
      </c>
      <c r="I18" s="208">
        <v>0.0</v>
      </c>
      <c r="J18" s="208">
        <v>1.0</v>
      </c>
      <c r="K18" s="208">
        <v>3.0</v>
      </c>
      <c r="L18" s="208">
        <v>3.0</v>
      </c>
      <c r="M18" s="208">
        <v>0.0</v>
      </c>
      <c r="N18" s="208">
        <v>1.0</v>
      </c>
      <c r="O18" s="208">
        <v>1.0</v>
      </c>
      <c r="P18" s="8">
        <f t="shared" si="11"/>
        <v>0.1666666667</v>
      </c>
      <c r="Q18" s="9">
        <f t="shared" si="12"/>
        <v>1</v>
      </c>
      <c r="R18" s="200">
        <f t="shared" si="13"/>
        <v>0.5</v>
      </c>
      <c r="S18" s="11">
        <f t="shared" si="14"/>
        <v>1.5</v>
      </c>
      <c r="T18" s="205">
        <f t="shared" si="19"/>
        <v>0.3333333333</v>
      </c>
      <c r="U18" s="13">
        <f t="shared" si="15"/>
        <v>7</v>
      </c>
      <c r="V18" s="14">
        <f t="shared" si="16"/>
        <v>2</v>
      </c>
      <c r="W18" s="36">
        <v>1.0</v>
      </c>
      <c r="Y18" s="2"/>
    </row>
    <row r="19" ht="16.5" customHeight="1">
      <c r="A19" s="4" t="s">
        <v>40</v>
      </c>
      <c r="B19" s="6">
        <v>3.0</v>
      </c>
      <c r="C19" s="203">
        <f t="shared" si="1"/>
        <v>0</v>
      </c>
      <c r="D19" s="208">
        <v>4.0</v>
      </c>
      <c r="E19" s="208">
        <v>3.0</v>
      </c>
      <c r="F19" s="208">
        <v>0.0</v>
      </c>
      <c r="G19" s="6">
        <f t="shared" si="10"/>
        <v>0</v>
      </c>
      <c r="H19" s="208">
        <v>0.0</v>
      </c>
      <c r="I19" s="208">
        <v>0.0</v>
      </c>
      <c r="J19" s="208">
        <v>0.0</v>
      </c>
      <c r="K19" s="208">
        <v>1.0</v>
      </c>
      <c r="L19" s="208">
        <v>0.0</v>
      </c>
      <c r="M19" s="208">
        <v>0.0</v>
      </c>
      <c r="N19" s="208">
        <v>1.0</v>
      </c>
      <c r="O19" s="208">
        <v>0.0</v>
      </c>
      <c r="P19" s="212">
        <f t="shared" si="11"/>
        <v>0</v>
      </c>
      <c r="Q19" s="74">
        <f t="shared" si="12"/>
        <v>0</v>
      </c>
      <c r="R19" s="210">
        <f t="shared" si="13"/>
        <v>0.25</v>
      </c>
      <c r="S19" s="11">
        <f t="shared" si="14"/>
        <v>0.25</v>
      </c>
      <c r="T19" s="205">
        <f t="shared" si="19"/>
        <v>0</v>
      </c>
      <c r="U19" s="13">
        <f t="shared" si="15"/>
        <v>16</v>
      </c>
      <c r="V19" s="14">
        <f t="shared" si="16"/>
        <v>18</v>
      </c>
      <c r="W19" s="36"/>
      <c r="Y19" s="2"/>
    </row>
    <row r="20" ht="16.5" customHeight="1">
      <c r="A20" s="4" t="s">
        <v>41</v>
      </c>
      <c r="B20" s="6">
        <v>3.0</v>
      </c>
      <c r="C20" s="203">
        <f t="shared" si="1"/>
        <v>0.75</v>
      </c>
      <c r="D20" s="208">
        <v>5.0</v>
      </c>
      <c r="E20" s="208">
        <v>4.0</v>
      </c>
      <c r="F20" s="208">
        <v>3.0</v>
      </c>
      <c r="G20" s="6">
        <f t="shared" si="10"/>
        <v>3</v>
      </c>
      <c r="H20" s="208">
        <v>0.0</v>
      </c>
      <c r="I20" s="208">
        <v>0.0</v>
      </c>
      <c r="J20" s="208">
        <v>0.0</v>
      </c>
      <c r="K20" s="208">
        <v>2.0</v>
      </c>
      <c r="L20" s="208">
        <v>0.0</v>
      </c>
      <c r="M20" s="208">
        <v>0.0</v>
      </c>
      <c r="N20" s="208">
        <v>1.0</v>
      </c>
      <c r="O20" s="208">
        <v>0.0</v>
      </c>
      <c r="P20" s="8">
        <f t="shared" si="11"/>
        <v>0</v>
      </c>
      <c r="Q20" s="9"/>
      <c r="R20" s="200">
        <f t="shared" si="13"/>
        <v>0.8</v>
      </c>
      <c r="S20" s="11">
        <f t="shared" si="14"/>
        <v>0.8</v>
      </c>
      <c r="T20" s="205"/>
      <c r="U20" s="13">
        <f t="shared" si="15"/>
        <v>1</v>
      </c>
      <c r="V20" s="14">
        <f t="shared" si="16"/>
        <v>10</v>
      </c>
      <c r="W20" s="36">
        <v>1.0</v>
      </c>
      <c r="Y20" s="2"/>
    </row>
    <row r="21" ht="16.5" customHeight="1">
      <c r="A21" s="4" t="s">
        <v>42</v>
      </c>
      <c r="B21" s="6">
        <v>5.0</v>
      </c>
      <c r="C21" s="203">
        <f t="shared" si="1"/>
        <v>0.5714285714</v>
      </c>
      <c r="D21" s="208">
        <v>13.0</v>
      </c>
      <c r="E21" s="208">
        <v>7.0</v>
      </c>
      <c r="F21" s="208">
        <v>4.0</v>
      </c>
      <c r="G21" s="6">
        <f t="shared" si="10"/>
        <v>4</v>
      </c>
      <c r="H21" s="208">
        <v>0.0</v>
      </c>
      <c r="I21" s="208">
        <v>0.0</v>
      </c>
      <c r="J21" s="208">
        <v>0.0</v>
      </c>
      <c r="K21" s="208">
        <v>3.0</v>
      </c>
      <c r="L21" s="208">
        <v>7.0</v>
      </c>
      <c r="M21" s="208">
        <v>3.0</v>
      </c>
      <c r="N21" s="208">
        <v>5.0</v>
      </c>
      <c r="O21" s="208">
        <v>1.0</v>
      </c>
      <c r="P21" s="8">
        <f t="shared" si="11"/>
        <v>0.07692307692</v>
      </c>
      <c r="Q21" s="9">
        <f t="shared" ref="Q21:Q23" si="20">+(G21*1+H21*2+I21*3+J21*4)/E21</f>
        <v>0.5714285714</v>
      </c>
      <c r="R21" s="200">
        <f t="shared" si="13"/>
        <v>0.6923076923</v>
      </c>
      <c r="S21" s="11">
        <f t="shared" si="14"/>
        <v>1.263736264</v>
      </c>
      <c r="T21" s="205"/>
      <c r="U21" s="13">
        <f t="shared" si="15"/>
        <v>3</v>
      </c>
      <c r="V21" s="14">
        <f t="shared" si="16"/>
        <v>5</v>
      </c>
      <c r="W21" s="36">
        <v>2.0</v>
      </c>
      <c r="Y21" s="2"/>
    </row>
    <row r="22" ht="16.5" customHeight="1">
      <c r="A22" s="4" t="s">
        <v>43</v>
      </c>
      <c r="B22" s="6">
        <v>4.0</v>
      </c>
      <c r="C22" s="203">
        <f t="shared" si="1"/>
        <v>0.375</v>
      </c>
      <c r="D22" s="208">
        <v>10.0</v>
      </c>
      <c r="E22" s="208">
        <v>8.0</v>
      </c>
      <c r="F22" s="208">
        <v>3.0</v>
      </c>
      <c r="G22" s="6">
        <f t="shared" si="10"/>
        <v>2</v>
      </c>
      <c r="H22" s="208">
        <v>1.0</v>
      </c>
      <c r="I22" s="208">
        <v>0.0</v>
      </c>
      <c r="J22" s="208">
        <v>0.0</v>
      </c>
      <c r="K22" s="208">
        <v>3.0</v>
      </c>
      <c r="L22" s="208">
        <v>4.0</v>
      </c>
      <c r="M22" s="208">
        <v>2.0</v>
      </c>
      <c r="N22" s="208">
        <v>1.0</v>
      </c>
      <c r="O22" s="208">
        <v>2.0</v>
      </c>
      <c r="P22" s="8">
        <f t="shared" si="11"/>
        <v>0.2</v>
      </c>
      <c r="Q22" s="9">
        <f t="shared" si="20"/>
        <v>0.5</v>
      </c>
      <c r="R22" s="200">
        <f t="shared" si="13"/>
        <v>0.4</v>
      </c>
      <c r="S22" s="11">
        <f t="shared" si="14"/>
        <v>0.9</v>
      </c>
      <c r="T22" s="205">
        <f t="shared" ref="T22:T23" si="21">O22/(D22-(F22+N22))</f>
        <v>0.3333333333</v>
      </c>
      <c r="U22" s="13">
        <f t="shared" si="15"/>
        <v>10</v>
      </c>
      <c r="V22" s="14">
        <f t="shared" si="16"/>
        <v>8</v>
      </c>
      <c r="W22" s="36"/>
      <c r="Y22" s="2"/>
    </row>
    <row r="23" ht="16.5" customHeight="1">
      <c r="A23" s="4" t="s">
        <v>44</v>
      </c>
      <c r="B23" s="6">
        <v>3.0</v>
      </c>
      <c r="C23" s="203">
        <f t="shared" si="1"/>
        <v>0.3333333333</v>
      </c>
      <c r="D23" s="208">
        <v>12.0</v>
      </c>
      <c r="E23" s="208">
        <v>9.0</v>
      </c>
      <c r="F23" s="208">
        <v>3.0</v>
      </c>
      <c r="G23" s="6">
        <f t="shared" si="10"/>
        <v>3</v>
      </c>
      <c r="H23" s="208">
        <v>0.0</v>
      </c>
      <c r="I23" s="208">
        <v>0.0</v>
      </c>
      <c r="J23" s="208">
        <v>0.0</v>
      </c>
      <c r="K23" s="208">
        <v>3.0</v>
      </c>
      <c r="L23" s="208">
        <v>2.0</v>
      </c>
      <c r="M23" s="208">
        <v>0.0</v>
      </c>
      <c r="N23" s="208">
        <v>1.0</v>
      </c>
      <c r="O23" s="208">
        <v>2.0</v>
      </c>
      <c r="P23" s="8">
        <f t="shared" si="11"/>
        <v>0.1666666667</v>
      </c>
      <c r="Q23" s="9">
        <f t="shared" si="20"/>
        <v>0.3333333333</v>
      </c>
      <c r="R23" s="210">
        <f t="shared" si="13"/>
        <v>0.3333333333</v>
      </c>
      <c r="S23" s="11">
        <f t="shared" si="14"/>
        <v>0.6666666667</v>
      </c>
      <c r="T23" s="205">
        <f t="shared" si="21"/>
        <v>0.25</v>
      </c>
      <c r="U23" s="13">
        <f t="shared" si="15"/>
        <v>13</v>
      </c>
      <c r="V23" s="14">
        <f t="shared" si="16"/>
        <v>13</v>
      </c>
      <c r="W23" s="36"/>
      <c r="Y23" s="2"/>
    </row>
    <row r="24" ht="16.5" customHeight="1">
      <c r="A24" s="23" t="s">
        <v>45</v>
      </c>
      <c r="B24" s="23"/>
      <c r="C24" s="196">
        <f t="shared" si="1"/>
        <v>0.3734177215</v>
      </c>
      <c r="D24" s="23">
        <f t="shared" ref="D24:O24" si="22">SUM(D4:D23)</f>
        <v>198</v>
      </c>
      <c r="E24" s="23">
        <f t="shared" si="22"/>
        <v>158</v>
      </c>
      <c r="F24" s="23">
        <f t="shared" si="22"/>
        <v>59</v>
      </c>
      <c r="G24" s="23">
        <f t="shared" si="22"/>
        <v>47</v>
      </c>
      <c r="H24" s="23">
        <f t="shared" si="22"/>
        <v>10</v>
      </c>
      <c r="I24" s="23">
        <f t="shared" si="22"/>
        <v>0</v>
      </c>
      <c r="J24" s="23">
        <f t="shared" si="22"/>
        <v>2</v>
      </c>
      <c r="K24" s="23">
        <f t="shared" si="22"/>
        <v>59</v>
      </c>
      <c r="L24" s="23">
        <f t="shared" si="22"/>
        <v>52</v>
      </c>
      <c r="M24" s="23">
        <f t="shared" si="22"/>
        <v>44</v>
      </c>
      <c r="N24" s="23">
        <f t="shared" si="22"/>
        <v>33</v>
      </c>
      <c r="O24" s="23">
        <f t="shared" si="22"/>
        <v>36</v>
      </c>
      <c r="P24" s="26">
        <f t="shared" si="11"/>
        <v>0.1818181818</v>
      </c>
      <c r="Q24" s="196"/>
      <c r="R24" s="196"/>
      <c r="S24" s="89"/>
      <c r="T24" s="27"/>
      <c r="U24" s="27"/>
      <c r="V24" s="27"/>
      <c r="W24" s="206">
        <f>SUM(W4:W23)</f>
        <v>6</v>
      </c>
    </row>
    <row r="25" ht="16.5" customHeight="1">
      <c r="A25" s="201"/>
      <c r="B25" s="201"/>
      <c r="C25" s="202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2"/>
      <c r="R25" s="202"/>
    </row>
    <row r="26" ht="16.5" customHeight="1">
      <c r="A26" s="3" t="s">
        <v>46</v>
      </c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86</v>
      </c>
      <c r="T27" s="4" t="s">
        <v>63</v>
      </c>
      <c r="U27" s="4" t="s">
        <v>64</v>
      </c>
      <c r="V27" s="4" t="s">
        <v>65</v>
      </c>
    </row>
    <row r="28" ht="16.5" customHeight="1">
      <c r="A28" s="4" t="s">
        <v>24</v>
      </c>
      <c r="B28" s="6">
        <v>2.0</v>
      </c>
      <c r="C28" s="208"/>
      <c r="D28" s="208"/>
      <c r="E28" s="208"/>
      <c r="F28" s="208">
        <v>26.0</v>
      </c>
      <c r="G28" s="208">
        <v>9.0</v>
      </c>
      <c r="H28" s="213">
        <v>2.33333333333</v>
      </c>
      <c r="I28" s="208">
        <v>3.0</v>
      </c>
      <c r="J28" s="208">
        <v>0.0</v>
      </c>
      <c r="K28" s="208">
        <v>16.0</v>
      </c>
      <c r="L28" s="208">
        <v>0.0</v>
      </c>
      <c r="M28" s="208">
        <v>1.0</v>
      </c>
      <c r="N28" s="208">
        <v>17.0</v>
      </c>
      <c r="O28" s="208">
        <v>14.0</v>
      </c>
      <c r="P28" s="207">
        <f>+O28*9/H28</f>
        <v>54</v>
      </c>
      <c r="Q28" s="33">
        <f>(K28+L28)/H28</f>
        <v>6.857142857</v>
      </c>
      <c r="R28" s="34">
        <f>I28/H28</f>
        <v>1.285714286</v>
      </c>
      <c r="S28" s="34">
        <f>H28/B28</f>
        <v>1.166666667</v>
      </c>
      <c r="T28" s="33">
        <f>M28/H28</f>
        <v>0.4285714286</v>
      </c>
      <c r="U28" s="35">
        <f>O28/N28</f>
        <v>0.8235294118</v>
      </c>
      <c r="V28" s="33">
        <f>(I28+K28+L28)/H28</f>
        <v>8.142857143</v>
      </c>
    </row>
    <row r="29" ht="16.5" customHeight="1">
      <c r="A29" s="4" t="s">
        <v>27</v>
      </c>
      <c r="B29" s="6"/>
      <c r="C29" s="208"/>
      <c r="D29" s="208"/>
      <c r="E29" s="208"/>
      <c r="F29" s="208"/>
      <c r="G29" s="208"/>
      <c r="H29" s="213"/>
      <c r="I29" s="208"/>
      <c r="J29" s="208"/>
      <c r="K29" s="208"/>
      <c r="L29" s="208"/>
      <c r="M29" s="208"/>
      <c r="N29" s="208"/>
      <c r="O29" s="208"/>
      <c r="P29" s="207"/>
      <c r="Q29" s="33"/>
      <c r="R29" s="34"/>
      <c r="S29" s="34"/>
      <c r="T29" s="33"/>
      <c r="U29" s="35"/>
      <c r="V29" s="33"/>
    </row>
    <row r="30" ht="16.5" customHeight="1">
      <c r="A30" s="4" t="s">
        <v>29</v>
      </c>
      <c r="B30" s="6">
        <v>2.0</v>
      </c>
      <c r="C30" s="208">
        <v>1.0</v>
      </c>
      <c r="D30" s="208"/>
      <c r="E30" s="208"/>
      <c r="F30" s="208">
        <v>12.0</v>
      </c>
      <c r="G30" s="208">
        <v>9.0</v>
      </c>
      <c r="H30" s="213">
        <v>1.0</v>
      </c>
      <c r="I30" s="208">
        <v>3.0</v>
      </c>
      <c r="J30" s="208">
        <v>0.0</v>
      </c>
      <c r="K30" s="208">
        <v>3.0</v>
      </c>
      <c r="L30" s="208">
        <v>0.0</v>
      </c>
      <c r="M30" s="208">
        <v>2.0</v>
      </c>
      <c r="N30" s="208">
        <v>7.0</v>
      </c>
      <c r="O30" s="208">
        <v>1.0</v>
      </c>
      <c r="P30" s="207">
        <f>+O30*9/H30</f>
        <v>9</v>
      </c>
      <c r="Q30" s="33">
        <f>(K30+L30)/H30</f>
        <v>3</v>
      </c>
      <c r="R30" s="34">
        <f>I30/H30</f>
        <v>3</v>
      </c>
      <c r="S30" s="34">
        <f>H30/B30</f>
        <v>0.5</v>
      </c>
      <c r="T30" s="33">
        <f>M30/H30</f>
        <v>2</v>
      </c>
      <c r="U30" s="35">
        <f>O30/N30</f>
        <v>0.1428571429</v>
      </c>
      <c r="V30" s="33">
        <f>(I30+K30+L30)/H30</f>
        <v>6</v>
      </c>
    </row>
    <row r="31" ht="16.5" customHeight="1">
      <c r="A31" s="4" t="s">
        <v>33</v>
      </c>
      <c r="B31" s="6"/>
      <c r="C31" s="208"/>
      <c r="D31" s="208"/>
      <c r="E31" s="208"/>
      <c r="F31" s="208"/>
      <c r="G31" s="208"/>
      <c r="H31" s="213"/>
      <c r="I31" s="208"/>
      <c r="J31" s="208"/>
      <c r="K31" s="208"/>
      <c r="L31" s="208"/>
      <c r="M31" s="208"/>
      <c r="N31" s="208"/>
      <c r="O31" s="208"/>
      <c r="P31" s="207"/>
      <c r="Q31" s="33"/>
      <c r="R31" s="34"/>
      <c r="S31" s="34"/>
      <c r="T31" s="33"/>
      <c r="U31" s="35"/>
      <c r="V31" s="33"/>
    </row>
    <row r="32" ht="16.5" customHeight="1">
      <c r="A32" s="4" t="s">
        <v>35</v>
      </c>
      <c r="B32" s="6">
        <v>1.0</v>
      </c>
      <c r="C32" s="208"/>
      <c r="D32" s="208"/>
      <c r="E32" s="208"/>
      <c r="F32" s="208">
        <v>3.0</v>
      </c>
      <c r="G32" s="208">
        <v>1.0</v>
      </c>
      <c r="H32" s="213">
        <v>0.3333333</v>
      </c>
      <c r="I32" s="208">
        <v>0.0</v>
      </c>
      <c r="J32" s="208">
        <v>0.0</v>
      </c>
      <c r="K32" s="208">
        <v>2.0</v>
      </c>
      <c r="L32" s="208">
        <v>0.0</v>
      </c>
      <c r="M32" s="208">
        <v>0.0</v>
      </c>
      <c r="N32" s="208">
        <v>0.0</v>
      </c>
      <c r="O32" s="208">
        <v>0.0</v>
      </c>
      <c r="P32" s="207">
        <f t="shared" ref="P32:P38" si="23">+O32*9/H32</f>
        <v>0</v>
      </c>
      <c r="Q32" s="33">
        <f t="shared" ref="Q32:Q33" si="24">(K32+L32)/H32</f>
        <v>6.0000006</v>
      </c>
      <c r="R32" s="34">
        <f t="shared" ref="R32:R33" si="25">I32/H32</f>
        <v>0</v>
      </c>
      <c r="S32" s="34">
        <f t="shared" ref="S32:S33" si="26">H32/B32</f>
        <v>0.3333333</v>
      </c>
      <c r="T32" s="33">
        <f t="shared" ref="T32:T33" si="27">M32/H32</f>
        <v>0</v>
      </c>
      <c r="U32" s="35"/>
      <c r="V32" s="33">
        <f t="shared" ref="V32:V33" si="28">(I32+K32+L32)/H32</f>
        <v>6.0000006</v>
      </c>
    </row>
    <row r="33" ht="16.5" customHeight="1">
      <c r="A33" s="4" t="s">
        <v>36</v>
      </c>
      <c r="B33" s="6">
        <v>2.0</v>
      </c>
      <c r="C33" s="208"/>
      <c r="D33" s="208"/>
      <c r="E33" s="208"/>
      <c r="F33" s="208">
        <v>9.0</v>
      </c>
      <c r="G33" s="208">
        <v>7.0</v>
      </c>
      <c r="H33" s="213">
        <v>1.66666</v>
      </c>
      <c r="I33" s="208">
        <v>1.0</v>
      </c>
      <c r="J33" s="208">
        <v>0.0</v>
      </c>
      <c r="K33" s="208">
        <v>4.0</v>
      </c>
      <c r="L33" s="208">
        <v>0.0</v>
      </c>
      <c r="M33" s="208">
        <v>0.0</v>
      </c>
      <c r="N33" s="208">
        <v>0.0</v>
      </c>
      <c r="O33" s="208">
        <v>3.0</v>
      </c>
      <c r="P33" s="207">
        <f t="shared" si="23"/>
        <v>16.2000648</v>
      </c>
      <c r="Q33" s="33">
        <f t="shared" si="24"/>
        <v>2.4000096</v>
      </c>
      <c r="R33" s="34">
        <f t="shared" si="25"/>
        <v>0.6000024</v>
      </c>
      <c r="S33" s="34">
        <f t="shared" si="26"/>
        <v>0.83333</v>
      </c>
      <c r="T33" s="33">
        <f t="shared" si="27"/>
        <v>0</v>
      </c>
      <c r="U33" s="35"/>
      <c r="V33" s="33">
        <f t="shared" si="28"/>
        <v>3.000012</v>
      </c>
    </row>
    <row r="34" ht="16.5" customHeight="1">
      <c r="A34" s="4" t="s">
        <v>37</v>
      </c>
      <c r="B34" s="6"/>
      <c r="C34" s="208"/>
      <c r="D34" s="208">
        <v>1.0</v>
      </c>
      <c r="E34" s="208"/>
      <c r="F34" s="208">
        <v>26.0</v>
      </c>
      <c r="G34" s="208">
        <v>22.0</v>
      </c>
      <c r="H34" s="213">
        <v>3.0</v>
      </c>
      <c r="I34" s="208">
        <v>14.0</v>
      </c>
      <c r="J34" s="208">
        <v>1.0</v>
      </c>
      <c r="K34" s="208">
        <v>1.0</v>
      </c>
      <c r="L34" s="208">
        <v>3.0</v>
      </c>
      <c r="M34" s="208">
        <v>5.0</v>
      </c>
      <c r="N34" s="208">
        <v>14.0</v>
      </c>
      <c r="O34" s="208">
        <v>11.0</v>
      </c>
      <c r="P34" s="207">
        <f t="shared" si="23"/>
        <v>33</v>
      </c>
      <c r="Q34" s="33"/>
      <c r="R34" s="34"/>
      <c r="S34" s="34"/>
      <c r="T34" s="33"/>
      <c r="U34" s="35"/>
      <c r="V34" s="33"/>
    </row>
    <row r="35" ht="16.5" customHeight="1">
      <c r="A35" s="4" t="s">
        <v>40</v>
      </c>
      <c r="B35" s="6">
        <v>4.0</v>
      </c>
      <c r="C35" s="208"/>
      <c r="D35" s="208">
        <v>2.0</v>
      </c>
      <c r="E35" s="208"/>
      <c r="F35" s="208">
        <v>50.0</v>
      </c>
      <c r="G35" s="208">
        <v>41.0</v>
      </c>
      <c r="H35" s="213">
        <v>4.66666666666</v>
      </c>
      <c r="I35" s="208">
        <v>25.0</v>
      </c>
      <c r="J35" s="208">
        <v>2.0</v>
      </c>
      <c r="K35" s="208">
        <v>7.0</v>
      </c>
      <c r="L35" s="208">
        <v>2.0</v>
      </c>
      <c r="M35" s="208">
        <v>5.0</v>
      </c>
      <c r="N35" s="208">
        <v>31.0</v>
      </c>
      <c r="O35" s="208">
        <v>23.0</v>
      </c>
      <c r="P35" s="207">
        <f t="shared" si="23"/>
        <v>44.35714286</v>
      </c>
      <c r="Q35" s="33">
        <f t="shared" ref="Q35:Q38" si="29">(K35+L35)/H35</f>
        <v>1.928571429</v>
      </c>
      <c r="R35" s="34">
        <f t="shared" ref="R35:R38" si="30">I35/H35</f>
        <v>5.357142857</v>
      </c>
      <c r="S35" s="34">
        <f t="shared" ref="S35:S38" si="31">H35/B35</f>
        <v>1.166666667</v>
      </c>
      <c r="T35" s="33">
        <f t="shared" ref="T35:T38" si="32">M35/H35</f>
        <v>1.071428571</v>
      </c>
      <c r="U35" s="35">
        <f>O35/N35</f>
        <v>0.7419354839</v>
      </c>
      <c r="V35" s="33">
        <f t="shared" ref="V35:V38" si="33">(I35+K35+L35)/H35</f>
        <v>7.285714286</v>
      </c>
    </row>
    <row r="36" ht="16.5" customHeight="1">
      <c r="A36" s="4" t="s">
        <v>42</v>
      </c>
      <c r="B36" s="6">
        <v>1.0</v>
      </c>
      <c r="C36" s="208"/>
      <c r="D36" s="208"/>
      <c r="E36" s="208"/>
      <c r="F36" s="208">
        <v>3.0</v>
      </c>
      <c r="G36" s="208">
        <v>1.0</v>
      </c>
      <c r="H36" s="213">
        <v>0.33333333</v>
      </c>
      <c r="I36" s="208">
        <v>0.0</v>
      </c>
      <c r="J36" s="208">
        <v>0.0</v>
      </c>
      <c r="K36" s="208">
        <v>2.0</v>
      </c>
      <c r="L36" s="208">
        <v>0.0</v>
      </c>
      <c r="M36" s="208">
        <v>0.0</v>
      </c>
      <c r="N36" s="208">
        <v>0.0</v>
      </c>
      <c r="O36" s="208">
        <v>0.0</v>
      </c>
      <c r="P36" s="207">
        <f t="shared" si="23"/>
        <v>0</v>
      </c>
      <c r="Q36" s="33">
        <f t="shared" si="29"/>
        <v>6.00000006</v>
      </c>
      <c r="R36" s="34">
        <f t="shared" si="30"/>
        <v>0</v>
      </c>
      <c r="S36" s="34">
        <f t="shared" si="31"/>
        <v>0.33333333</v>
      </c>
      <c r="T36" s="33">
        <f t="shared" si="32"/>
        <v>0</v>
      </c>
      <c r="U36" s="35"/>
      <c r="V36" s="33">
        <f t="shared" si="33"/>
        <v>6.00000006</v>
      </c>
    </row>
    <row r="37" ht="16.5" customHeight="1">
      <c r="A37" s="4" t="s">
        <v>43</v>
      </c>
      <c r="B37" s="6">
        <v>4.0</v>
      </c>
      <c r="C37" s="208"/>
      <c r="D37" s="208">
        <v>1.0</v>
      </c>
      <c r="E37" s="208"/>
      <c r="F37" s="208">
        <v>40.0</v>
      </c>
      <c r="G37" s="208">
        <v>31.0</v>
      </c>
      <c r="H37" s="213">
        <v>6.66666666</v>
      </c>
      <c r="I37" s="208">
        <v>9.0</v>
      </c>
      <c r="J37" s="208">
        <v>0.0</v>
      </c>
      <c r="K37" s="208">
        <v>8.0</v>
      </c>
      <c r="L37" s="208">
        <v>1.0</v>
      </c>
      <c r="M37" s="208">
        <v>16.0</v>
      </c>
      <c r="N37" s="208">
        <v>7.0</v>
      </c>
      <c r="O37" s="208">
        <v>6.0</v>
      </c>
      <c r="P37" s="207">
        <f t="shared" si="23"/>
        <v>8.100000008</v>
      </c>
      <c r="Q37" s="33">
        <f t="shared" si="29"/>
        <v>1.350000001</v>
      </c>
      <c r="R37" s="34">
        <f t="shared" si="30"/>
        <v>1.350000001</v>
      </c>
      <c r="S37" s="34">
        <f t="shared" si="31"/>
        <v>1.666666665</v>
      </c>
      <c r="T37" s="33">
        <f t="shared" si="32"/>
        <v>2.400000002</v>
      </c>
      <c r="U37" s="35">
        <f t="shared" ref="U37:U38" si="35">O37/N37</f>
        <v>0.8571428571</v>
      </c>
      <c r="V37" s="33">
        <f t="shared" si="33"/>
        <v>2.700000003</v>
      </c>
    </row>
    <row r="38" ht="16.5" customHeight="1">
      <c r="A38" s="23" t="s">
        <v>45</v>
      </c>
      <c r="B38" s="23"/>
      <c r="C38" s="23">
        <f t="shared" ref="C38:O38" si="34">SUM(C28:C37)</f>
        <v>1</v>
      </c>
      <c r="D38" s="23">
        <f t="shared" si="34"/>
        <v>4</v>
      </c>
      <c r="E38" s="23">
        <f t="shared" si="34"/>
        <v>0</v>
      </c>
      <c r="F38" s="23">
        <f t="shared" si="34"/>
        <v>169</v>
      </c>
      <c r="G38" s="23">
        <f t="shared" si="34"/>
        <v>121</v>
      </c>
      <c r="H38" s="37">
        <f t="shared" si="34"/>
        <v>19.99999329</v>
      </c>
      <c r="I38" s="23">
        <f t="shared" si="34"/>
        <v>55</v>
      </c>
      <c r="J38" s="23">
        <f t="shared" si="34"/>
        <v>3</v>
      </c>
      <c r="K38" s="23">
        <f t="shared" si="34"/>
        <v>43</v>
      </c>
      <c r="L38" s="23">
        <f t="shared" si="34"/>
        <v>6</v>
      </c>
      <c r="M38" s="23">
        <f t="shared" si="34"/>
        <v>29</v>
      </c>
      <c r="N38" s="23">
        <f t="shared" si="34"/>
        <v>76</v>
      </c>
      <c r="O38" s="23">
        <f t="shared" si="34"/>
        <v>58</v>
      </c>
      <c r="P38" s="38">
        <f t="shared" si="23"/>
        <v>26.10000876</v>
      </c>
      <c r="Q38" s="39">
        <f t="shared" si="29"/>
        <v>2.450000822</v>
      </c>
      <c r="R38" s="40">
        <f t="shared" si="30"/>
        <v>2.750000923</v>
      </c>
      <c r="S38" s="40" t="str">
        <f t="shared" si="31"/>
        <v>#DIV/0!</v>
      </c>
      <c r="T38" s="39">
        <f t="shared" si="32"/>
        <v>1.450000486</v>
      </c>
      <c r="U38" s="41">
        <f t="shared" si="35"/>
        <v>0.7631578947</v>
      </c>
      <c r="V38" s="39">
        <f t="shared" si="33"/>
        <v>5.200001745</v>
      </c>
    </row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8" width="11.43"/>
    <col customWidth="1" min="9" max="10" width="11.86"/>
    <col customWidth="1" min="11" max="26" width="9.0"/>
  </cols>
  <sheetData>
    <row r="1" ht="16.5" customHeight="1">
      <c r="A1" s="1" t="s">
        <v>76</v>
      </c>
    </row>
    <row r="2" ht="16.5" customHeight="1">
      <c r="A2" s="3" t="s">
        <v>77</v>
      </c>
    </row>
    <row r="3" ht="16.5" customHeight="1">
      <c r="A3" s="70" t="s">
        <v>2</v>
      </c>
      <c r="B3" s="71" t="s">
        <v>72</v>
      </c>
      <c r="C3" s="72" t="s">
        <v>73</v>
      </c>
      <c r="D3" s="43"/>
      <c r="E3" s="44"/>
      <c r="F3" s="72" t="s">
        <v>74</v>
      </c>
      <c r="G3" s="43"/>
      <c r="H3" s="43"/>
      <c r="I3" s="44"/>
      <c r="J3" s="71" t="s">
        <v>78</v>
      </c>
    </row>
    <row r="4" ht="16.5" customHeight="1">
      <c r="A4" s="73"/>
      <c r="B4" s="71" t="s">
        <v>79</v>
      </c>
      <c r="C4" s="71" t="s">
        <v>80</v>
      </c>
      <c r="D4" s="71" t="s">
        <v>81</v>
      </c>
      <c r="E4" s="71" t="s">
        <v>82</v>
      </c>
      <c r="F4" s="71" t="s">
        <v>83</v>
      </c>
      <c r="G4" s="71" t="s">
        <v>84</v>
      </c>
      <c r="H4" s="71" t="s">
        <v>81</v>
      </c>
      <c r="I4" s="71" t="s">
        <v>82</v>
      </c>
      <c r="J4" s="71" t="s">
        <v>84</v>
      </c>
    </row>
    <row r="5" ht="15.0" customHeight="1">
      <c r="A5" s="4" t="s">
        <v>24</v>
      </c>
      <c r="B5" s="74"/>
      <c r="C5" s="75"/>
      <c r="D5" s="76"/>
      <c r="E5" s="76"/>
      <c r="F5" s="77">
        <v>0.25</v>
      </c>
      <c r="G5" s="76"/>
      <c r="H5" s="76"/>
      <c r="I5" s="77">
        <v>0.09090909090909091</v>
      </c>
    </row>
    <row r="6" ht="16.5" customHeight="1">
      <c r="A6" s="4" t="s">
        <v>25</v>
      </c>
      <c r="B6" s="74"/>
      <c r="C6" s="75">
        <v>0.5</v>
      </c>
      <c r="D6" s="76"/>
      <c r="E6" s="76"/>
      <c r="F6" s="77">
        <v>0.25</v>
      </c>
      <c r="G6" s="76"/>
      <c r="H6" s="76"/>
      <c r="I6" s="77">
        <v>0.0</v>
      </c>
    </row>
    <row r="7" ht="16.5" customHeight="1">
      <c r="A7" s="4" t="s">
        <v>26</v>
      </c>
      <c r="B7" s="74">
        <v>0.75</v>
      </c>
      <c r="C7" s="75">
        <v>0.417</v>
      </c>
      <c r="D7" s="76">
        <v>0.474</v>
      </c>
      <c r="E7" s="76">
        <v>0.4444444444444444</v>
      </c>
      <c r="F7" s="76">
        <v>0.6111111111111112</v>
      </c>
      <c r="G7" s="76">
        <v>0.4666666666666667</v>
      </c>
      <c r="H7" s="76">
        <v>0.5625</v>
      </c>
      <c r="I7" s="76">
        <v>0.6</v>
      </c>
    </row>
    <row r="8" ht="16.5" customHeight="1">
      <c r="A8" s="4" t="s">
        <v>27</v>
      </c>
      <c r="B8" s="74"/>
      <c r="C8" s="75"/>
      <c r="D8" s="76"/>
      <c r="E8" s="76"/>
      <c r="F8" s="76"/>
      <c r="G8" s="76"/>
      <c r="H8" s="76"/>
      <c r="I8" s="77">
        <v>0.0</v>
      </c>
    </row>
    <row r="9" ht="16.5" customHeight="1">
      <c r="A9" s="4" t="s">
        <v>28</v>
      </c>
      <c r="B9" s="74">
        <v>0.45</v>
      </c>
      <c r="C9" s="75">
        <v>0.455</v>
      </c>
      <c r="D9" s="77">
        <v>0.25</v>
      </c>
      <c r="E9" s="76">
        <v>0.3333333333333333</v>
      </c>
      <c r="F9" s="76"/>
      <c r="G9" s="76">
        <v>0.5</v>
      </c>
      <c r="H9" s="77">
        <v>0.25</v>
      </c>
      <c r="I9" s="76">
        <v>0.5</v>
      </c>
    </row>
    <row r="10" ht="16.5" customHeight="1">
      <c r="A10" s="4" t="s">
        <v>29</v>
      </c>
      <c r="B10" s="74">
        <v>0.333</v>
      </c>
      <c r="C10" s="78">
        <v>0.091</v>
      </c>
      <c r="D10" s="77">
        <v>0.2</v>
      </c>
      <c r="E10" s="76">
        <v>0.3333333333333333</v>
      </c>
      <c r="F10" s="76">
        <v>0.5</v>
      </c>
      <c r="G10" s="76"/>
      <c r="H10" s="76">
        <v>0.6666666666666666</v>
      </c>
      <c r="I10" s="77">
        <v>0.25</v>
      </c>
    </row>
    <row r="11" ht="16.5" customHeight="1">
      <c r="A11" s="4" t="s">
        <v>30</v>
      </c>
      <c r="B11" s="74">
        <v>0.357</v>
      </c>
      <c r="C11" s="75">
        <v>0.75</v>
      </c>
      <c r="D11" s="76">
        <v>0.542</v>
      </c>
      <c r="E11" s="76">
        <v>0.5833333333333334</v>
      </c>
      <c r="F11" s="76">
        <v>0.5</v>
      </c>
      <c r="G11" s="76">
        <v>0.7</v>
      </c>
      <c r="H11" s="76">
        <v>0.5925925925925926</v>
      </c>
      <c r="I11" s="76">
        <v>0.5</v>
      </c>
    </row>
    <row r="12" ht="16.5" customHeight="1">
      <c r="A12" s="4" t="s">
        <v>31</v>
      </c>
      <c r="B12" s="74">
        <v>0.364</v>
      </c>
      <c r="C12" s="79">
        <v>0.231</v>
      </c>
      <c r="D12" s="76">
        <v>0.333</v>
      </c>
      <c r="E12" s="76"/>
      <c r="F12" s="77">
        <v>0.25</v>
      </c>
      <c r="G12" s="77">
        <v>0.2857142857142857</v>
      </c>
      <c r="H12" s="77">
        <v>0.25</v>
      </c>
      <c r="I12" s="77">
        <v>0.3</v>
      </c>
    </row>
    <row r="13" ht="16.5" customHeight="1">
      <c r="A13" s="4" t="s">
        <v>32</v>
      </c>
      <c r="B13" s="74"/>
      <c r="C13" s="74"/>
      <c r="D13" s="76">
        <v>0.333</v>
      </c>
      <c r="E13" s="76"/>
      <c r="F13" s="76">
        <v>0.6666666666666666</v>
      </c>
      <c r="G13" s="76"/>
      <c r="H13" s="76">
        <v>0.3333333333333333</v>
      </c>
      <c r="I13" s="77">
        <v>0.2857142857142857</v>
      </c>
    </row>
    <row r="14" ht="16.5" customHeight="1">
      <c r="A14" s="4" t="s">
        <v>33</v>
      </c>
      <c r="B14" s="79">
        <v>0.25</v>
      </c>
      <c r="C14" s="74">
        <v>0.462</v>
      </c>
      <c r="D14" s="76">
        <v>0.435</v>
      </c>
      <c r="E14" s="76">
        <v>0.8333333333333334</v>
      </c>
      <c r="F14" s="76">
        <v>0.375</v>
      </c>
      <c r="G14" s="76">
        <v>0.5333333333333333</v>
      </c>
      <c r="H14" s="76">
        <v>0.56</v>
      </c>
      <c r="I14" s="77">
        <v>0.0</v>
      </c>
    </row>
    <row r="15" ht="16.5" customHeight="1">
      <c r="A15" s="4" t="s">
        <v>35</v>
      </c>
      <c r="B15" s="74"/>
      <c r="C15" s="74"/>
      <c r="D15" s="77">
        <v>0.222</v>
      </c>
      <c r="E15" s="76"/>
      <c r="F15" s="77">
        <v>0.1111111111111111</v>
      </c>
      <c r="G15" s="77">
        <v>0.14285714285714285</v>
      </c>
      <c r="H15" s="76">
        <v>0.3333333333333333</v>
      </c>
      <c r="I15" s="76">
        <v>0.3333333333333333</v>
      </c>
    </row>
    <row r="16" ht="16.5" customHeight="1">
      <c r="A16" s="4" t="s">
        <v>36</v>
      </c>
      <c r="B16" s="74">
        <v>0.429</v>
      </c>
      <c r="C16" s="79">
        <v>0.2</v>
      </c>
      <c r="D16" s="76"/>
      <c r="E16" s="76">
        <v>0.6666666666666666</v>
      </c>
      <c r="F16" s="76">
        <v>0.46153846153846156</v>
      </c>
      <c r="G16" s="76">
        <v>0.46153846153846156</v>
      </c>
      <c r="H16" s="77">
        <v>0.09090909090909091</v>
      </c>
      <c r="I16" s="77">
        <v>0.2857142857142857</v>
      </c>
    </row>
    <row r="17" ht="16.5" customHeight="1">
      <c r="A17" s="4" t="s">
        <v>37</v>
      </c>
      <c r="B17" s="74"/>
      <c r="C17" s="74"/>
      <c r="D17" s="76"/>
      <c r="E17" s="76">
        <v>0.42857142857142855</v>
      </c>
      <c r="F17" s="76">
        <v>0.4166666666666667</v>
      </c>
      <c r="G17" s="76">
        <v>0.375</v>
      </c>
      <c r="H17" s="76">
        <v>0.35</v>
      </c>
      <c r="I17" s="76">
        <v>0.625</v>
      </c>
    </row>
    <row r="18" ht="16.5" customHeight="1">
      <c r="A18" s="4" t="s">
        <v>38</v>
      </c>
      <c r="B18" s="74"/>
      <c r="C18" s="74">
        <v>0.429</v>
      </c>
      <c r="D18" s="76">
        <v>0.611</v>
      </c>
      <c r="E18" s="76">
        <v>0.4</v>
      </c>
      <c r="F18" s="76">
        <v>0.4444444444444444</v>
      </c>
      <c r="G18" s="77">
        <v>0.25</v>
      </c>
      <c r="H18" s="76">
        <v>0.36363636363636365</v>
      </c>
      <c r="I18" s="76">
        <v>0.4117647058823529</v>
      </c>
    </row>
    <row r="19" ht="16.5" customHeight="1">
      <c r="A19" s="4" t="s">
        <v>39</v>
      </c>
      <c r="B19" s="74">
        <v>0.429</v>
      </c>
      <c r="C19" s="74">
        <v>0.5</v>
      </c>
      <c r="D19" s="76">
        <v>0.286</v>
      </c>
      <c r="E19" s="76">
        <v>0.5</v>
      </c>
      <c r="F19" s="76"/>
      <c r="G19" s="76">
        <v>0.5</v>
      </c>
      <c r="H19" s="76">
        <v>0.35294117647058826</v>
      </c>
      <c r="I19" s="76">
        <v>0.4</v>
      </c>
    </row>
    <row r="20" ht="16.5" customHeight="1">
      <c r="A20" s="4" t="s">
        <v>40</v>
      </c>
      <c r="B20" s="74">
        <v>0.333</v>
      </c>
      <c r="C20" s="79">
        <v>0.143</v>
      </c>
      <c r="D20" s="77">
        <v>0.143</v>
      </c>
      <c r="E20" s="76"/>
      <c r="F20" s="76">
        <v>0.5</v>
      </c>
      <c r="G20" s="76"/>
      <c r="H20" s="77">
        <v>0.0</v>
      </c>
      <c r="I20" s="77">
        <v>0.0</v>
      </c>
    </row>
    <row r="21" ht="16.5" customHeight="1">
      <c r="A21" s="4" t="s">
        <v>41</v>
      </c>
      <c r="B21" s="74">
        <v>0.56</v>
      </c>
      <c r="C21" s="74">
        <v>0.545</v>
      </c>
      <c r="D21" s="76">
        <v>0.304</v>
      </c>
      <c r="E21" s="76"/>
      <c r="F21" s="76">
        <v>0.45454545454545453</v>
      </c>
      <c r="G21" s="76">
        <v>0.4666666666666667</v>
      </c>
      <c r="H21" s="76">
        <v>0.6363636363636364</v>
      </c>
      <c r="I21" s="76">
        <v>0.75</v>
      </c>
    </row>
    <row r="22" ht="16.5" customHeight="1">
      <c r="A22" s="4" t="s">
        <v>42</v>
      </c>
      <c r="B22" s="79">
        <v>0.25</v>
      </c>
      <c r="C22" s="79">
        <v>0.167</v>
      </c>
      <c r="D22" s="76">
        <v>0.571</v>
      </c>
      <c r="E22" s="76"/>
      <c r="F22" s="76">
        <v>0.4</v>
      </c>
      <c r="G22" s="77">
        <v>0.25</v>
      </c>
      <c r="H22" s="77">
        <v>0.2</v>
      </c>
      <c r="I22" s="76">
        <v>0.5714285714285714</v>
      </c>
    </row>
    <row r="23" ht="16.5" customHeight="1">
      <c r="A23" s="4" t="s">
        <v>43</v>
      </c>
      <c r="B23" s="74">
        <v>0.5</v>
      </c>
      <c r="C23" s="79">
        <v>0.2</v>
      </c>
      <c r="D23" s="76">
        <v>0.4</v>
      </c>
      <c r="E23" s="77">
        <v>0.2</v>
      </c>
      <c r="F23" s="77">
        <v>0.2222222222222222</v>
      </c>
      <c r="G23" s="76">
        <v>0.36363636363636365</v>
      </c>
      <c r="H23" s="77">
        <v>0.2727272727272727</v>
      </c>
      <c r="I23" s="76">
        <v>0.375</v>
      </c>
    </row>
    <row r="24" ht="16.5" customHeight="1">
      <c r="A24" s="4" t="s">
        <v>44</v>
      </c>
      <c r="B24" s="74"/>
      <c r="C24" s="74"/>
      <c r="D24" s="76"/>
      <c r="E24" s="77">
        <v>0.25</v>
      </c>
      <c r="F24" s="76"/>
      <c r="G24" s="76"/>
      <c r="H24" s="76">
        <v>0.3333333333333333</v>
      </c>
      <c r="I24" s="76">
        <v>0.3333333333333333</v>
      </c>
    </row>
    <row r="25" ht="16.5" customHeight="1">
      <c r="A25" s="80" t="s">
        <v>45</v>
      </c>
      <c r="B25" s="81">
        <v>0.43283582089552236</v>
      </c>
      <c r="C25" s="81">
        <v>0.34285714285714286</v>
      </c>
      <c r="D25" s="82">
        <v>0.357487922705314</v>
      </c>
      <c r="E25" s="82">
        <v>0.37</v>
      </c>
      <c r="F25" s="82">
        <v>0.3860759493670886</v>
      </c>
      <c r="G25" s="82">
        <v>0.3873239436619718</v>
      </c>
      <c r="H25" s="82">
        <v>0.424390243902439</v>
      </c>
      <c r="I25" s="82">
        <v>0.37341772151898733</v>
      </c>
    </row>
    <row r="26" ht="16.5" customHeight="1">
      <c r="A26" s="2"/>
      <c r="B26" s="2"/>
      <c r="C26" s="2"/>
      <c r="D26" s="2"/>
      <c r="E26" s="2"/>
      <c r="F26" s="2"/>
      <c r="G26" s="2"/>
      <c r="H26" s="2"/>
      <c r="I26" s="2"/>
    </row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3:A4"/>
    <mergeCell ref="C3:E3"/>
    <mergeCell ref="F3:I3"/>
  </mergeCells>
  <conditionalFormatting sqref="B5:I24">
    <cfRule type="cellIs" dxfId="1" priority="1" operator="greaterThan">
      <formula>0.499</formula>
    </cfRule>
  </conditionalFormatting>
  <printOptions/>
  <pageMargins bottom="0.75" footer="0.0" header="0.0" left="0.6997222304344177" right="0.699722230434417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2" width="8.86"/>
    <col customWidth="1" min="23" max="26" width="9.0"/>
  </cols>
  <sheetData>
    <row r="1" ht="16.5" customHeight="1">
      <c r="A1" s="1" t="s">
        <v>76</v>
      </c>
      <c r="T1" s="2"/>
    </row>
    <row r="2" ht="16.5" customHeight="1">
      <c r="A2" s="3" t="s">
        <v>1</v>
      </c>
      <c r="T2" s="2"/>
    </row>
    <row r="3" ht="16.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</row>
    <row r="4" ht="15.0" customHeight="1">
      <c r="A4" s="4" t="s">
        <v>26</v>
      </c>
      <c r="B4" s="6">
        <f>+'22년 시즌'!B6+'23년 시즌'!B6+'24년 시즌'!B6</f>
        <v>52</v>
      </c>
      <c r="C4" s="47">
        <f t="shared" ref="C4:C25" si="1">+F4/E4</f>
        <v>0.5609756098</v>
      </c>
      <c r="D4" s="6">
        <f>+'22년 시즌'!D6+'23년 시즌'!D6+'24년 시즌'!D6</f>
        <v>150</v>
      </c>
      <c r="E4" s="6">
        <f>+'22년 시즌'!E6+'23년 시즌'!E6+'24년 시즌'!E6</f>
        <v>123</v>
      </c>
      <c r="F4" s="6">
        <f>+'22년 시즌'!F6+'23년 시즌'!F6+'24년 시즌'!F6</f>
        <v>69</v>
      </c>
      <c r="G4" s="6">
        <f>+'22년 시즌'!G6+'23년 시즌'!G6+'24년 시즌'!G6</f>
        <v>50</v>
      </c>
      <c r="H4" s="6">
        <f>+'22년 시즌'!H6+'23년 시즌'!H6+'24년 시즌'!H6</f>
        <v>14</v>
      </c>
      <c r="I4" s="6">
        <f>+'22년 시즌'!I6+'23년 시즌'!I6+'24년 시즌'!I6</f>
        <v>4</v>
      </c>
      <c r="J4" s="6">
        <f>+'22년 시즌'!J6+'23년 시즌'!J6+'24년 시즌'!J6</f>
        <v>1</v>
      </c>
      <c r="K4" s="6">
        <f>+'22년 시즌'!K6+'23년 시즌'!K6+'24년 시즌'!K6</f>
        <v>57</v>
      </c>
      <c r="L4" s="6">
        <f>+'22년 시즌'!L6+'23년 시즌'!L6+'24년 시즌'!L6</f>
        <v>62</v>
      </c>
      <c r="M4" s="6">
        <f>+'22년 시즌'!M6+'23년 시즌'!M6+'24년 시즌'!M6</f>
        <v>39</v>
      </c>
      <c r="N4" s="6">
        <f>+'22년 시즌'!N6+'23년 시즌'!N6+'24년 시즌'!N6</f>
        <v>25</v>
      </c>
      <c r="O4" s="6">
        <f>+'22년 시즌'!O6+'23년 시즌'!O6+'24년 시즌'!O6</f>
        <v>9</v>
      </c>
      <c r="P4" s="83">
        <f t="shared" ref="P4:P25" si="2">+O4/D4</f>
        <v>0.06</v>
      </c>
      <c r="Q4" s="9">
        <f t="shared" ref="Q4:Q25" si="3">+(G4*1+H4*2+I4*3+J4*4)/E4</f>
        <v>0.7642276423</v>
      </c>
      <c r="R4" s="10">
        <f t="shared" ref="R4:R25" si="4">+(F4+N4)/D4</f>
        <v>0.6266666667</v>
      </c>
      <c r="S4" s="11">
        <f t="shared" ref="S4:S25" si="5">+R4+Q4</f>
        <v>1.390894309</v>
      </c>
      <c r="T4" s="17">
        <f t="shared" ref="T4:T24" si="6">O4/(D4-(F4+N4))</f>
        <v>0.1607142857</v>
      </c>
      <c r="U4" s="13">
        <f t="shared" ref="U4:U24" si="7">RANK(R4,$R$4:$R$24)</f>
        <v>1</v>
      </c>
      <c r="V4" s="14">
        <f t="shared" ref="V4:V24" si="8">RANK(S4,$S$4:$S$24)</f>
        <v>1</v>
      </c>
    </row>
    <row r="5" ht="16.5" customHeight="1">
      <c r="A5" s="4" t="s">
        <v>30</v>
      </c>
      <c r="B5" s="6">
        <f>+'22년 시즌'!B10+'23년 시즌'!B10+'24년 시즌'!B10</f>
        <v>54</v>
      </c>
      <c r="C5" s="47">
        <f t="shared" si="1"/>
        <v>0.5319148936</v>
      </c>
      <c r="D5" s="6">
        <f>+'22년 시즌'!D10+'23년 시즌'!D10+'24년 시즌'!D10</f>
        <v>168</v>
      </c>
      <c r="E5" s="6">
        <f>+'22년 시즌'!E10+'23년 시즌'!E10+'24년 시즌'!E10</f>
        <v>141</v>
      </c>
      <c r="F5" s="6">
        <f>+'22년 시즌'!F10+'23년 시즌'!F10+'24년 시즌'!F10</f>
        <v>75</v>
      </c>
      <c r="G5" s="6">
        <f>+'22년 시즌'!G10+'23년 시즌'!G10+'24년 시즌'!G10</f>
        <v>54</v>
      </c>
      <c r="H5" s="6">
        <f>+'22년 시즌'!H10+'23년 시즌'!H10+'24년 시즌'!H10</f>
        <v>12</v>
      </c>
      <c r="I5" s="6">
        <f>+'22년 시즌'!I10+'23년 시즌'!I10+'24년 시즌'!I10</f>
        <v>8</v>
      </c>
      <c r="J5" s="6">
        <f>+'22년 시즌'!J10+'23년 시즌'!J10+'24년 시즌'!J10</f>
        <v>1</v>
      </c>
      <c r="K5" s="6">
        <f>+'22년 시즌'!K10+'23년 시즌'!K10+'24년 시즌'!K10</f>
        <v>69</v>
      </c>
      <c r="L5" s="6">
        <f>+'22년 시즌'!L10+'23년 시즌'!L10+'24년 시즌'!L10</f>
        <v>50</v>
      </c>
      <c r="M5" s="6">
        <f>+'22년 시즌'!M10+'23년 시즌'!M10+'24년 시즌'!M10</f>
        <v>79</v>
      </c>
      <c r="N5" s="6">
        <f>+'22년 시즌'!N10+'23년 시즌'!N10+'24년 시즌'!N10</f>
        <v>22</v>
      </c>
      <c r="O5" s="6">
        <f>+'22년 시즌'!O10+'23년 시즌'!O10+'24년 시즌'!O10</f>
        <v>12</v>
      </c>
      <c r="P5" s="83">
        <f t="shared" si="2"/>
        <v>0.07142857143</v>
      </c>
      <c r="Q5" s="9">
        <f t="shared" si="3"/>
        <v>0.7517730496</v>
      </c>
      <c r="R5" s="10">
        <f t="shared" si="4"/>
        <v>0.5773809524</v>
      </c>
      <c r="S5" s="11">
        <f t="shared" si="5"/>
        <v>1.329154002</v>
      </c>
      <c r="T5" s="17">
        <f t="shared" si="6"/>
        <v>0.1690140845</v>
      </c>
      <c r="U5" s="13">
        <f t="shared" si="7"/>
        <v>2</v>
      </c>
      <c r="V5" s="14">
        <f t="shared" si="8"/>
        <v>3</v>
      </c>
    </row>
    <row r="6" ht="16.5" customHeight="1">
      <c r="A6" s="4" t="s">
        <v>33</v>
      </c>
      <c r="B6" s="6">
        <f>+'22년 시즌'!B13+'23년 시즌'!B13+'24년 시즌'!B13</f>
        <v>47</v>
      </c>
      <c r="C6" s="47">
        <f t="shared" si="1"/>
        <v>0.5</v>
      </c>
      <c r="D6" s="6">
        <f>+'22년 시즌'!D13+'23년 시즌'!D13+'24년 시즌'!D13</f>
        <v>125</v>
      </c>
      <c r="E6" s="6">
        <f>+'22년 시즌'!E13+'23년 시즌'!E13+'24년 시즌'!E13</f>
        <v>104</v>
      </c>
      <c r="F6" s="6">
        <f>+'22년 시즌'!F13+'23년 시즌'!F13+'24년 시즌'!F13</f>
        <v>52</v>
      </c>
      <c r="G6" s="6">
        <f>+'22년 시즌'!G13+'23년 시즌'!G13+'24년 시즌'!G13</f>
        <v>29</v>
      </c>
      <c r="H6" s="6">
        <f>+'22년 시즌'!H13+'23년 시즌'!H13+'24년 시즌'!H13</f>
        <v>20</v>
      </c>
      <c r="I6" s="6">
        <f>+'22년 시즌'!I13+'23년 시즌'!I13+'24년 시즌'!I13</f>
        <v>2</v>
      </c>
      <c r="J6" s="6">
        <f>+'22년 시즌'!J13+'23년 시즌'!J13+'24년 시즌'!J13</f>
        <v>1</v>
      </c>
      <c r="K6" s="6">
        <f>+'22년 시즌'!K13+'23년 시즌'!K13+'24년 시즌'!K13</f>
        <v>40</v>
      </c>
      <c r="L6" s="6">
        <f>+'22년 시즌'!L13+'23년 시즌'!L13+'24년 시즌'!L13</f>
        <v>42</v>
      </c>
      <c r="M6" s="6">
        <f>+'22년 시즌'!M13+'23년 시즌'!M13+'24년 시즌'!M13</f>
        <v>19</v>
      </c>
      <c r="N6" s="6">
        <f>+'22년 시즌'!N13+'23년 시즌'!N13+'24년 시즌'!N13</f>
        <v>20</v>
      </c>
      <c r="O6" s="6">
        <f>+'22년 시즌'!O13+'23년 시즌'!O13+'24년 시즌'!O13</f>
        <v>5</v>
      </c>
      <c r="P6" s="83">
        <f t="shared" si="2"/>
        <v>0.04</v>
      </c>
      <c r="Q6" s="9">
        <f t="shared" si="3"/>
        <v>0.7596153846</v>
      </c>
      <c r="R6" s="10">
        <f t="shared" si="4"/>
        <v>0.576</v>
      </c>
      <c r="S6" s="11">
        <f t="shared" si="5"/>
        <v>1.335615385</v>
      </c>
      <c r="T6" s="17">
        <f t="shared" si="6"/>
        <v>0.09433962264</v>
      </c>
      <c r="U6" s="13">
        <f t="shared" si="7"/>
        <v>3</v>
      </c>
      <c r="V6" s="14">
        <f t="shared" si="8"/>
        <v>2</v>
      </c>
    </row>
    <row r="7" ht="16.5" customHeight="1">
      <c r="A7" s="4" t="s">
        <v>38</v>
      </c>
      <c r="B7" s="6">
        <f>+'22년 시즌'!B18+'23년 시즌'!B18+'24년 시즌'!B17</f>
        <v>41</v>
      </c>
      <c r="C7" s="47">
        <f t="shared" si="1"/>
        <v>0.4285714286</v>
      </c>
      <c r="D7" s="6">
        <f>+'22년 시즌'!D18+'23년 시즌'!D18+'24년 시즌'!D17</f>
        <v>90</v>
      </c>
      <c r="E7" s="6">
        <f>+'22년 시즌'!E18+'23년 시즌'!E18+'24년 시즌'!E17</f>
        <v>77</v>
      </c>
      <c r="F7" s="6">
        <f>+'22년 시즌'!F18+'23년 시즌'!F18+'24년 시즌'!F17</f>
        <v>33</v>
      </c>
      <c r="G7" s="6">
        <f>+'22년 시즌'!G18+'23년 시즌'!G18+'24년 시즌'!G17</f>
        <v>26</v>
      </c>
      <c r="H7" s="6">
        <f>+'22년 시즌'!H18+'23년 시즌'!H18+'24년 시즌'!H17</f>
        <v>5</v>
      </c>
      <c r="I7" s="6">
        <f>+'22년 시즌'!I18+'23년 시즌'!I18+'24년 시즌'!I17</f>
        <v>1</v>
      </c>
      <c r="J7" s="6">
        <f>+'22년 시즌'!J18+'23년 시즌'!J18+'24년 시즌'!J17</f>
        <v>1</v>
      </c>
      <c r="K7" s="6">
        <f>+'22년 시즌'!K18+'23년 시즌'!K18+'24년 시즌'!K17</f>
        <v>23</v>
      </c>
      <c r="L7" s="6">
        <f>+'22년 시즌'!L18+'23년 시즌'!L18+'24년 시즌'!L17</f>
        <v>17</v>
      </c>
      <c r="M7" s="6">
        <f>+'22년 시즌'!M18+'23년 시즌'!M18+'24년 시즌'!M17</f>
        <v>12</v>
      </c>
      <c r="N7" s="6">
        <f>+'22년 시즌'!N18+'23년 시즌'!N18+'24년 시즌'!N17</f>
        <v>11</v>
      </c>
      <c r="O7" s="6">
        <f>+'22년 시즌'!O18+'23년 시즌'!O18+'24년 시즌'!O17</f>
        <v>13</v>
      </c>
      <c r="P7" s="83">
        <f t="shared" si="2"/>
        <v>0.1444444444</v>
      </c>
      <c r="Q7" s="9">
        <f t="shared" si="3"/>
        <v>0.5584415584</v>
      </c>
      <c r="R7" s="10">
        <f t="shared" si="4"/>
        <v>0.4888888889</v>
      </c>
      <c r="S7" s="11">
        <f t="shared" si="5"/>
        <v>1.047330447</v>
      </c>
      <c r="T7" s="16">
        <f t="shared" si="6"/>
        <v>0.2826086957</v>
      </c>
      <c r="U7" s="13">
        <f t="shared" si="7"/>
        <v>8</v>
      </c>
      <c r="V7" s="14">
        <f t="shared" si="8"/>
        <v>7</v>
      </c>
    </row>
    <row r="8" ht="16.5" customHeight="1">
      <c r="A8" s="4" t="s">
        <v>41</v>
      </c>
      <c r="B8" s="6">
        <f>+'22년 시즌'!B21+'23년 시즌'!B21+'24년 시즌'!B20</f>
        <v>54</v>
      </c>
      <c r="C8" s="47">
        <f t="shared" si="1"/>
        <v>0.4786324786</v>
      </c>
      <c r="D8" s="6">
        <f>+'22년 시즌'!D21+'23년 시즌'!D21+'24년 시즌'!D20</f>
        <v>134</v>
      </c>
      <c r="E8" s="6">
        <f>+'22년 시즌'!E21+'23년 시즌'!E21+'24년 시즌'!E20</f>
        <v>117</v>
      </c>
      <c r="F8" s="6">
        <f>+'22년 시즌'!F21+'23년 시즌'!F21+'24년 시즌'!F20</f>
        <v>56</v>
      </c>
      <c r="G8" s="6">
        <f>+'22년 시즌'!G21+'23년 시즌'!G21+'24년 시즌'!G20</f>
        <v>41</v>
      </c>
      <c r="H8" s="6">
        <f>+'22년 시즌'!H21+'23년 시즌'!H21+'24년 시즌'!H20</f>
        <v>13</v>
      </c>
      <c r="I8" s="6">
        <f>+'22년 시즌'!I21+'23년 시즌'!I21+'24년 시즌'!I20</f>
        <v>0</v>
      </c>
      <c r="J8" s="6">
        <f>+'22년 시즌'!J21+'23년 시즌'!J21+'24년 시즌'!J20</f>
        <v>2</v>
      </c>
      <c r="K8" s="6">
        <f>+'22년 시즌'!K21+'23년 시즌'!K21+'24년 시즌'!K20</f>
        <v>47</v>
      </c>
      <c r="L8" s="6">
        <f>+'22년 시즌'!L21+'23년 시즌'!L21+'24년 시즌'!L20</f>
        <v>43</v>
      </c>
      <c r="M8" s="6">
        <f>+'22년 시즌'!M21+'23년 시즌'!M21+'24년 시즌'!M20</f>
        <v>20</v>
      </c>
      <c r="N8" s="6">
        <f>+'22년 시즌'!N21+'23년 시즌'!N21+'24년 시즌'!N20</f>
        <v>17</v>
      </c>
      <c r="O8" s="6">
        <f>+'22년 시즌'!O21+'23년 시즌'!O21+'24년 시즌'!O20</f>
        <v>14</v>
      </c>
      <c r="P8" s="83">
        <f t="shared" si="2"/>
        <v>0.1044776119</v>
      </c>
      <c r="Q8" s="9">
        <f t="shared" si="3"/>
        <v>0.641025641</v>
      </c>
      <c r="R8" s="10">
        <f t="shared" si="4"/>
        <v>0.5447761194</v>
      </c>
      <c r="S8" s="11">
        <f t="shared" si="5"/>
        <v>1.18580176</v>
      </c>
      <c r="T8" s="16">
        <f t="shared" si="6"/>
        <v>0.2295081967</v>
      </c>
      <c r="U8" s="13">
        <f t="shared" si="7"/>
        <v>4</v>
      </c>
      <c r="V8" s="14">
        <f t="shared" si="8"/>
        <v>4</v>
      </c>
    </row>
    <row r="9" ht="16.5" customHeight="1">
      <c r="A9" s="4" t="s">
        <v>36</v>
      </c>
      <c r="B9" s="6">
        <f>+'22년 시즌'!B16+'23년 시즌'!B16+'24년 시즌'!B15</f>
        <v>37</v>
      </c>
      <c r="C9" s="47">
        <f t="shared" si="1"/>
        <v>0.35</v>
      </c>
      <c r="D9" s="6">
        <f>+'22년 시즌'!D16+'23년 시즌'!D16+'24년 시즌'!D15</f>
        <v>68</v>
      </c>
      <c r="E9" s="6">
        <f>+'22년 시즌'!E16+'23년 시즌'!E16+'24년 시즌'!E15</f>
        <v>60</v>
      </c>
      <c r="F9" s="6">
        <f>+'22년 시즌'!F16+'23년 시즌'!F16+'24년 시즌'!F15</f>
        <v>21</v>
      </c>
      <c r="G9" s="6">
        <f>+'22년 시즌'!G16+'23년 시즌'!G16+'24년 시즌'!G15</f>
        <v>16</v>
      </c>
      <c r="H9" s="6">
        <f>+'22년 시즌'!H16+'23년 시즌'!H16+'24년 시즌'!H15</f>
        <v>5</v>
      </c>
      <c r="I9" s="6">
        <f>+'22년 시즌'!I16+'23년 시즌'!I16+'24년 시즌'!I15</f>
        <v>0</v>
      </c>
      <c r="J9" s="6">
        <f>+'22년 시즌'!J16+'23년 시즌'!J16+'24년 시즌'!J15</f>
        <v>0</v>
      </c>
      <c r="K9" s="6">
        <f>+'22년 시즌'!K16+'23년 시즌'!K16+'24년 시즌'!K15</f>
        <v>17</v>
      </c>
      <c r="L9" s="6">
        <f>+'22년 시즌'!L16+'23년 시즌'!L16+'24년 시즌'!L15</f>
        <v>22</v>
      </c>
      <c r="M9" s="6">
        <f>+'22년 시즌'!M16+'23년 시즌'!M16+'24년 시즌'!M15</f>
        <v>13</v>
      </c>
      <c r="N9" s="6">
        <f>+'22년 시즌'!N16+'23년 시즌'!N16+'24년 시즌'!N15</f>
        <v>7</v>
      </c>
      <c r="O9" s="6">
        <f>+'22년 시즌'!O16+'23년 시즌'!O16+'24년 시즌'!O15</f>
        <v>13</v>
      </c>
      <c r="P9" s="83">
        <f t="shared" si="2"/>
        <v>0.1911764706</v>
      </c>
      <c r="Q9" s="9">
        <f t="shared" si="3"/>
        <v>0.4333333333</v>
      </c>
      <c r="R9" s="10">
        <f t="shared" si="4"/>
        <v>0.4117647059</v>
      </c>
      <c r="S9" s="11">
        <f t="shared" si="5"/>
        <v>0.8450980392</v>
      </c>
      <c r="T9" s="12">
        <f t="shared" si="6"/>
        <v>0.325</v>
      </c>
      <c r="U9" s="13">
        <f t="shared" si="7"/>
        <v>13</v>
      </c>
      <c r="V9" s="14">
        <f t="shared" si="8"/>
        <v>11</v>
      </c>
    </row>
    <row r="10" ht="16.5" customHeight="1">
      <c r="A10" s="4" t="s">
        <v>37</v>
      </c>
      <c r="B10" s="6">
        <f>+'22년 시즌'!B17+'23년 시즌'!B17+'24년 시즌'!B16</f>
        <v>28</v>
      </c>
      <c r="C10" s="47">
        <f t="shared" si="1"/>
        <v>0.3823529412</v>
      </c>
      <c r="D10" s="6">
        <f>+'22년 시즌'!D17+'23년 시즌'!D17+'24년 시즌'!D16</f>
        <v>88</v>
      </c>
      <c r="E10" s="6">
        <f>+'22년 시즌'!E17+'23년 시즌'!E17+'24년 시즌'!E16</f>
        <v>68</v>
      </c>
      <c r="F10" s="6">
        <f>+'22년 시즌'!F17+'23년 시즌'!F17+'24년 시즌'!F16</f>
        <v>26</v>
      </c>
      <c r="G10" s="6">
        <f>+'22년 시즌'!G17+'23년 시즌'!G17+'24년 시즌'!G16</f>
        <v>19</v>
      </c>
      <c r="H10" s="6">
        <f>+'22년 시즌'!H17+'23년 시즌'!H17+'24년 시즌'!H16</f>
        <v>3</v>
      </c>
      <c r="I10" s="6">
        <f>+'22년 시즌'!I17+'23년 시즌'!I17+'24년 시즌'!I16</f>
        <v>4</v>
      </c>
      <c r="J10" s="6">
        <f>+'22년 시즌'!J17+'23년 시즌'!J17+'24년 시즌'!J16</f>
        <v>0</v>
      </c>
      <c r="K10" s="6">
        <f>+'22년 시즌'!K17+'23년 시즌'!K17+'24년 시즌'!K16</f>
        <v>27</v>
      </c>
      <c r="L10" s="6">
        <f>+'22년 시즌'!L17+'23년 시즌'!L17+'24년 시즌'!L16</f>
        <v>14</v>
      </c>
      <c r="M10" s="6">
        <f>+'22년 시즌'!M17+'23년 시즌'!M17+'24년 시즌'!M16</f>
        <v>25</v>
      </c>
      <c r="N10" s="6">
        <f>+'22년 시즌'!N17+'23년 시즌'!N17+'24년 시즌'!N16</f>
        <v>19</v>
      </c>
      <c r="O10" s="6">
        <f>+'22년 시즌'!O17+'23년 시즌'!O17+'24년 시즌'!O16</f>
        <v>13</v>
      </c>
      <c r="P10" s="83">
        <f t="shared" si="2"/>
        <v>0.1477272727</v>
      </c>
      <c r="Q10" s="9">
        <f t="shared" si="3"/>
        <v>0.5441176471</v>
      </c>
      <c r="R10" s="10">
        <f t="shared" si="4"/>
        <v>0.5113636364</v>
      </c>
      <c r="S10" s="11">
        <f t="shared" si="5"/>
        <v>1.055481283</v>
      </c>
      <c r="T10" s="21">
        <f t="shared" si="6"/>
        <v>0.3023255814</v>
      </c>
      <c r="U10" s="13">
        <f t="shared" si="7"/>
        <v>6</v>
      </c>
      <c r="V10" s="14">
        <f t="shared" si="8"/>
        <v>6</v>
      </c>
    </row>
    <row r="11" ht="16.5" customHeight="1">
      <c r="A11" s="4" t="s">
        <v>28</v>
      </c>
      <c r="B11" s="6">
        <f>+'22년 시즌'!B8+'23년 시즌'!B8+'24년 시즌'!B8</f>
        <v>44</v>
      </c>
      <c r="C11" s="47">
        <f t="shared" si="1"/>
        <v>0.3647058824</v>
      </c>
      <c r="D11" s="6">
        <f>+'22년 시즌'!D8+'23년 시즌'!D8+'24년 시즌'!D8</f>
        <v>112</v>
      </c>
      <c r="E11" s="6">
        <f>+'22년 시즌'!E8+'23년 시즌'!E8+'24년 시즌'!E8</f>
        <v>85</v>
      </c>
      <c r="F11" s="6">
        <f>+'22년 시즌'!F8+'23년 시즌'!F8+'24년 시즌'!F8</f>
        <v>31</v>
      </c>
      <c r="G11" s="6">
        <f>+'22년 시즌'!G8+'23년 시즌'!G8+'24년 시즌'!G8</f>
        <v>20</v>
      </c>
      <c r="H11" s="6">
        <f>+'22년 시즌'!H8+'23년 시즌'!H8+'24년 시즌'!H8</f>
        <v>7</v>
      </c>
      <c r="I11" s="6">
        <f>+'22년 시즌'!I8+'23년 시즌'!I8+'24년 시즌'!I8</f>
        <v>3</v>
      </c>
      <c r="J11" s="6">
        <f>+'22년 시즌'!J8+'23년 시즌'!J8+'24년 시즌'!J8</f>
        <v>1</v>
      </c>
      <c r="K11" s="6">
        <f>+'22년 시즌'!K8+'23년 시즌'!K8+'24년 시즌'!K8</f>
        <v>35</v>
      </c>
      <c r="L11" s="6">
        <f>+'22년 시즌'!L8+'23년 시즌'!L8+'24년 시즌'!L8</f>
        <v>33</v>
      </c>
      <c r="M11" s="6">
        <f>+'22년 시즌'!M8+'23년 시즌'!M8+'24년 시즌'!M8</f>
        <v>19</v>
      </c>
      <c r="N11" s="6">
        <f>+'22년 시즌'!N8+'23년 시즌'!N8+'24년 시즌'!N8</f>
        <v>26</v>
      </c>
      <c r="O11" s="6">
        <f>+'22년 시즌'!O8+'23년 시즌'!O8+'24년 시즌'!O8</f>
        <v>23</v>
      </c>
      <c r="P11" s="83">
        <f t="shared" si="2"/>
        <v>0.2053571429</v>
      </c>
      <c r="Q11" s="9">
        <f t="shared" si="3"/>
        <v>0.5529411765</v>
      </c>
      <c r="R11" s="10">
        <f t="shared" si="4"/>
        <v>0.5089285714</v>
      </c>
      <c r="S11" s="11">
        <f t="shared" si="5"/>
        <v>1.061869748</v>
      </c>
      <c r="T11" s="16">
        <f t="shared" si="6"/>
        <v>0.4181818182</v>
      </c>
      <c r="U11" s="13">
        <f t="shared" si="7"/>
        <v>7</v>
      </c>
      <c r="V11" s="14">
        <f t="shared" si="8"/>
        <v>5</v>
      </c>
    </row>
    <row r="12" ht="16.5" customHeight="1">
      <c r="A12" s="4" t="s">
        <v>43</v>
      </c>
      <c r="B12" s="6">
        <f>+'22년 시즌'!B23+'23년 시즌'!B23+'24년 시즌'!B22</f>
        <v>44</v>
      </c>
      <c r="C12" s="47">
        <f t="shared" si="1"/>
        <v>0.3404255319</v>
      </c>
      <c r="D12" s="6">
        <f>+'22년 시즌'!D23+'23년 시즌'!D23+'24년 시즌'!D22</f>
        <v>115</v>
      </c>
      <c r="E12" s="6">
        <f>+'22년 시즌'!E23+'23년 시즌'!E23+'24년 시즌'!E22</f>
        <v>94</v>
      </c>
      <c r="F12" s="6">
        <f>+'22년 시즌'!F23+'23년 시즌'!F23+'24년 시즌'!F22</f>
        <v>32</v>
      </c>
      <c r="G12" s="6">
        <f>+'22년 시즌'!G23+'23년 시즌'!G23+'24년 시즌'!G22</f>
        <v>20</v>
      </c>
      <c r="H12" s="6">
        <f>+'22년 시즌'!H23+'23년 시즌'!H23+'24년 시즌'!H22</f>
        <v>10</v>
      </c>
      <c r="I12" s="6">
        <f>+'22년 시즌'!I23+'23년 시즌'!I23+'24년 시즌'!I22</f>
        <v>2</v>
      </c>
      <c r="J12" s="6">
        <f>+'22년 시즌'!J23+'23년 시즌'!J23+'24년 시즌'!J22</f>
        <v>0</v>
      </c>
      <c r="K12" s="6">
        <f>+'22년 시즌'!K23+'23년 시즌'!K23+'24년 시즌'!K22</f>
        <v>28</v>
      </c>
      <c r="L12" s="6">
        <f>+'22년 시즌'!L23+'23년 시즌'!L23+'24년 시즌'!L22</f>
        <v>25</v>
      </c>
      <c r="M12" s="6">
        <f>+'22년 시즌'!M23+'23년 시즌'!M23+'24년 시즌'!M22</f>
        <v>17</v>
      </c>
      <c r="N12" s="6">
        <f>+'22년 시즌'!N23+'23년 시즌'!N23+'24년 시즌'!N22</f>
        <v>20</v>
      </c>
      <c r="O12" s="6">
        <f>+'22년 시즌'!O23+'23년 시즌'!O23+'24년 시즌'!O22</f>
        <v>20</v>
      </c>
      <c r="P12" s="83">
        <f t="shared" si="2"/>
        <v>0.1739130435</v>
      </c>
      <c r="Q12" s="9">
        <f t="shared" si="3"/>
        <v>0.4893617021</v>
      </c>
      <c r="R12" s="10">
        <f t="shared" si="4"/>
        <v>0.452173913</v>
      </c>
      <c r="S12" s="11">
        <f t="shared" si="5"/>
        <v>0.9415356152</v>
      </c>
      <c r="T12" s="16">
        <f t="shared" si="6"/>
        <v>0.3174603175</v>
      </c>
      <c r="U12" s="13">
        <f t="shared" si="7"/>
        <v>10</v>
      </c>
      <c r="V12" s="14">
        <f t="shared" si="8"/>
        <v>8</v>
      </c>
    </row>
    <row r="13" ht="16.5" customHeight="1">
      <c r="A13" s="4" t="s">
        <v>39</v>
      </c>
      <c r="B13" s="6">
        <f>+'22년 시즌'!B19+'23년 시즌'!B19+'24년 시즌'!B18</f>
        <v>31</v>
      </c>
      <c r="C13" s="47">
        <f t="shared" si="1"/>
        <v>0.3538461538</v>
      </c>
      <c r="D13" s="6">
        <f>+'22년 시즌'!D19+'23년 시즌'!D19+'24년 시즌'!D18</f>
        <v>80</v>
      </c>
      <c r="E13" s="6">
        <f>+'22년 시즌'!E19+'23년 시즌'!E19+'24년 시즌'!E18</f>
        <v>65</v>
      </c>
      <c r="F13" s="6">
        <f>+'22년 시즌'!F19+'23년 시즌'!F19+'24년 시즌'!F18</f>
        <v>23</v>
      </c>
      <c r="G13" s="6">
        <f>+'22년 시즌'!G19+'23년 시즌'!G19+'24년 시즌'!G18</f>
        <v>22</v>
      </c>
      <c r="H13" s="6">
        <f>+'22년 시즌'!H19+'23년 시즌'!H19+'24년 시즌'!H18</f>
        <v>0</v>
      </c>
      <c r="I13" s="6">
        <f>+'22년 시즌'!I19+'23년 시즌'!I19+'24년 시즌'!I18</f>
        <v>0</v>
      </c>
      <c r="J13" s="6">
        <f>+'22년 시즌'!J19+'23년 시즌'!J19+'24년 시즌'!J18</f>
        <v>1</v>
      </c>
      <c r="K13" s="6">
        <f>+'22년 시즌'!K19+'23년 시즌'!K19+'24년 시즌'!K18</f>
        <v>20</v>
      </c>
      <c r="L13" s="6">
        <f>+'22년 시즌'!L19+'23년 시즌'!L19+'24년 시즌'!L18</f>
        <v>22</v>
      </c>
      <c r="M13" s="6">
        <f>+'22년 시즌'!M19+'23년 시즌'!M19+'24년 시즌'!M18</f>
        <v>7</v>
      </c>
      <c r="N13" s="6">
        <f>+'22년 시즌'!N19+'23년 시즌'!N19+'24년 시즌'!N18</f>
        <v>13</v>
      </c>
      <c r="O13" s="6">
        <f>+'22년 시즌'!O19+'23년 시즌'!O19+'24년 시즌'!O18</f>
        <v>10</v>
      </c>
      <c r="P13" s="83">
        <f t="shared" si="2"/>
        <v>0.125</v>
      </c>
      <c r="Q13" s="9">
        <f t="shared" si="3"/>
        <v>0.4</v>
      </c>
      <c r="R13" s="10">
        <f t="shared" si="4"/>
        <v>0.45</v>
      </c>
      <c r="S13" s="11">
        <f t="shared" si="5"/>
        <v>0.85</v>
      </c>
      <c r="T13" s="19">
        <f t="shared" si="6"/>
        <v>0.2272727273</v>
      </c>
      <c r="U13" s="13">
        <f t="shared" si="7"/>
        <v>11</v>
      </c>
      <c r="V13" s="14">
        <f t="shared" si="8"/>
        <v>10</v>
      </c>
    </row>
    <row r="14" ht="16.5" customHeight="1">
      <c r="A14" s="4" t="s">
        <v>42</v>
      </c>
      <c r="B14" s="6">
        <f>+'22년 시즌'!B22+'23년 시즌'!B22+'24년 시즌'!B21</f>
        <v>34</v>
      </c>
      <c r="C14" s="47">
        <f t="shared" si="1"/>
        <v>0.3392857143</v>
      </c>
      <c r="D14" s="6">
        <f>+'22년 시즌'!D22+'23년 시즌'!D22+'24년 시즌'!D21</f>
        <v>74</v>
      </c>
      <c r="E14" s="6">
        <f>+'22년 시즌'!E22+'23년 시즌'!E22+'24년 시즌'!E21</f>
        <v>56</v>
      </c>
      <c r="F14" s="6">
        <f>+'22년 시즌'!F22+'23년 시즌'!F22+'24년 시즌'!F21</f>
        <v>19</v>
      </c>
      <c r="G14" s="6">
        <f>+'22년 시즌'!G22+'23년 시즌'!G22+'24년 시즌'!G21</f>
        <v>15</v>
      </c>
      <c r="H14" s="6">
        <f>+'22년 시즌'!H22+'23년 시즌'!H22+'24년 시즌'!H21</f>
        <v>4</v>
      </c>
      <c r="I14" s="6">
        <f>+'22년 시즌'!I22+'23년 시즌'!I22+'24년 시즌'!I21</f>
        <v>0</v>
      </c>
      <c r="J14" s="6">
        <f>+'22년 시즌'!J22+'23년 시즌'!J22+'24년 시즌'!J21</f>
        <v>0</v>
      </c>
      <c r="K14" s="6">
        <f>+'22년 시즌'!K22+'23년 시즌'!K22+'24년 시즌'!K21</f>
        <v>22</v>
      </c>
      <c r="L14" s="6">
        <f>+'22년 시즌'!L22+'23년 시즌'!L22+'24년 시즌'!L21</f>
        <v>17</v>
      </c>
      <c r="M14" s="6">
        <f>+'22년 시즌'!M22+'23년 시즌'!M22+'24년 시즌'!M21</f>
        <v>16</v>
      </c>
      <c r="N14" s="6">
        <f>+'22년 시즌'!N22+'23년 시즌'!N22+'24년 시즌'!N21</f>
        <v>16</v>
      </c>
      <c r="O14" s="6">
        <f>+'22년 시즌'!O22+'23년 시즌'!O22+'24년 시즌'!O21</f>
        <v>18</v>
      </c>
      <c r="P14" s="83">
        <f t="shared" si="2"/>
        <v>0.2432432432</v>
      </c>
      <c r="Q14" s="9">
        <f t="shared" si="3"/>
        <v>0.4107142857</v>
      </c>
      <c r="R14" s="10">
        <f t="shared" si="4"/>
        <v>0.472972973</v>
      </c>
      <c r="S14" s="11">
        <f t="shared" si="5"/>
        <v>0.8836872587</v>
      </c>
      <c r="T14" s="21">
        <f t="shared" si="6"/>
        <v>0.4615384615</v>
      </c>
      <c r="U14" s="13">
        <f t="shared" si="7"/>
        <v>9</v>
      </c>
      <c r="V14" s="14">
        <f t="shared" si="8"/>
        <v>9</v>
      </c>
    </row>
    <row r="15" ht="16.5" customHeight="1">
      <c r="A15" s="4" t="s">
        <v>32</v>
      </c>
      <c r="B15" s="6">
        <f>+'22년 시즌'!B12+'23년 시즌'!B12+'24년 시즌'!B12</f>
        <v>20</v>
      </c>
      <c r="C15" s="47">
        <f t="shared" si="1"/>
        <v>0.3076923077</v>
      </c>
      <c r="D15" s="6">
        <f>+'22년 시즌'!D12+'23년 시즌'!D12+'24년 시즌'!D12</f>
        <v>41</v>
      </c>
      <c r="E15" s="6">
        <f>+'22년 시즌'!E12+'23년 시즌'!E12+'24년 시즌'!E12</f>
        <v>26</v>
      </c>
      <c r="F15" s="6">
        <f>+'22년 시즌'!F12+'23년 시즌'!F12+'24년 시즌'!F12</f>
        <v>8</v>
      </c>
      <c r="G15" s="6">
        <f>+'22년 시즌'!G12+'23년 시즌'!G12+'24년 시즌'!G12</f>
        <v>7</v>
      </c>
      <c r="H15" s="6">
        <f>+'22년 시즌'!H12+'23년 시즌'!H12+'24년 시즌'!H12</f>
        <v>1</v>
      </c>
      <c r="I15" s="6">
        <f>+'22년 시즌'!I12+'23년 시즌'!I12+'24년 시즌'!I12</f>
        <v>0</v>
      </c>
      <c r="J15" s="6">
        <f>+'22년 시즌'!J12+'23년 시즌'!J12+'24년 시즌'!J12</f>
        <v>0</v>
      </c>
      <c r="K15" s="6">
        <f>+'22년 시즌'!K12+'23년 시즌'!K12+'24년 시즌'!K12</f>
        <v>16</v>
      </c>
      <c r="L15" s="6">
        <f>+'22년 시즌'!L12+'23년 시즌'!L12+'24년 시즌'!L12</f>
        <v>5</v>
      </c>
      <c r="M15" s="6">
        <f>+'22년 시즌'!M12+'23년 시즌'!M12+'24년 시즌'!M12</f>
        <v>11</v>
      </c>
      <c r="N15" s="6">
        <f>+'22년 시즌'!N12+'23년 시즌'!N12+'24년 시즌'!N12</f>
        <v>8</v>
      </c>
      <c r="O15" s="6">
        <f>+'22년 시즌'!O12+'23년 시즌'!O12+'24년 시즌'!O12</f>
        <v>2</v>
      </c>
      <c r="P15" s="83">
        <f t="shared" si="2"/>
        <v>0.0487804878</v>
      </c>
      <c r="Q15" s="9">
        <f t="shared" si="3"/>
        <v>0.3461538462</v>
      </c>
      <c r="R15" s="10">
        <f t="shared" si="4"/>
        <v>0.3902439024</v>
      </c>
      <c r="S15" s="11">
        <f t="shared" si="5"/>
        <v>0.7363977486</v>
      </c>
      <c r="T15" s="18">
        <f t="shared" si="6"/>
        <v>0.08</v>
      </c>
      <c r="U15" s="13">
        <f t="shared" si="7"/>
        <v>17</v>
      </c>
      <c r="V15" s="14">
        <f t="shared" si="8"/>
        <v>13</v>
      </c>
    </row>
    <row r="16" ht="16.5" customHeight="1">
      <c r="A16" s="4" t="s">
        <v>31</v>
      </c>
      <c r="B16" s="6">
        <f>+'22년 시즌'!B11+'23년 시즌'!B11+'24년 시즌'!B11</f>
        <v>34</v>
      </c>
      <c r="C16" s="47">
        <f t="shared" si="1"/>
        <v>0.2786885246</v>
      </c>
      <c r="D16" s="6">
        <f>+'22년 시즌'!D11+'23년 시즌'!D11+'24년 시즌'!D11</f>
        <v>69</v>
      </c>
      <c r="E16" s="6">
        <f>+'22년 시즌'!E11+'23년 시즌'!E11+'24년 시즌'!E11</f>
        <v>61</v>
      </c>
      <c r="F16" s="6">
        <f>+'22년 시즌'!F11+'23년 시즌'!F11+'24년 시즌'!F11</f>
        <v>17</v>
      </c>
      <c r="G16" s="6">
        <f>+'22년 시즌'!G11+'23년 시즌'!G11+'24년 시즌'!G11</f>
        <v>15</v>
      </c>
      <c r="H16" s="6">
        <f>+'22년 시즌'!H11+'23년 시즌'!H11+'24년 시즌'!H11</f>
        <v>2</v>
      </c>
      <c r="I16" s="6">
        <f>+'22년 시즌'!I11+'23년 시즌'!I11+'24년 시즌'!I11</f>
        <v>0</v>
      </c>
      <c r="J16" s="6">
        <f>+'22년 시즌'!J11+'23년 시즌'!J11+'24년 시즌'!J11</f>
        <v>0</v>
      </c>
      <c r="K16" s="6">
        <f>+'22년 시즌'!K11+'23년 시즌'!K11+'24년 시즌'!K11</f>
        <v>20</v>
      </c>
      <c r="L16" s="6">
        <f>+'22년 시즌'!L11+'23년 시즌'!L11+'24년 시즌'!L11</f>
        <v>15</v>
      </c>
      <c r="M16" s="6">
        <f>+'22년 시즌'!M11+'23년 시즌'!M11+'24년 시즌'!M11</f>
        <v>15</v>
      </c>
      <c r="N16" s="6">
        <f>+'22년 시즌'!N11+'23년 시즌'!N11+'24년 시즌'!N11</f>
        <v>8</v>
      </c>
      <c r="O16" s="6">
        <f>+'22년 시즌'!O11+'23년 시즌'!O11+'24년 시즌'!O11</f>
        <v>14</v>
      </c>
      <c r="P16" s="83">
        <f t="shared" si="2"/>
        <v>0.2028985507</v>
      </c>
      <c r="Q16" s="9">
        <f t="shared" si="3"/>
        <v>0.3114754098</v>
      </c>
      <c r="R16" s="10">
        <f t="shared" si="4"/>
        <v>0.3623188406</v>
      </c>
      <c r="S16" s="11">
        <f t="shared" si="5"/>
        <v>0.6737942504</v>
      </c>
      <c r="T16" s="16">
        <f t="shared" si="6"/>
        <v>0.3181818182</v>
      </c>
      <c r="U16" s="13">
        <f t="shared" si="7"/>
        <v>20</v>
      </c>
      <c r="V16" s="14">
        <f t="shared" si="8"/>
        <v>14</v>
      </c>
    </row>
    <row r="17" ht="16.5" customHeight="1">
      <c r="A17" s="4" t="s">
        <v>29</v>
      </c>
      <c r="B17" s="6">
        <f>+'22년 시즌'!B9+'23년 시즌'!B9+'24년 시즌'!B9</f>
        <v>22</v>
      </c>
      <c r="C17" s="47">
        <f t="shared" si="1"/>
        <v>0.275</v>
      </c>
      <c r="D17" s="6">
        <f>+'22년 시즌'!D9+'23년 시즌'!D9+'24년 시즌'!D9</f>
        <v>48</v>
      </c>
      <c r="E17" s="6">
        <f>+'22년 시즌'!E9+'23년 시즌'!E9+'24년 시즌'!E9</f>
        <v>40</v>
      </c>
      <c r="F17" s="6">
        <f>+'22년 시즌'!F9+'23년 시즌'!F9+'24년 시즌'!F9</f>
        <v>11</v>
      </c>
      <c r="G17" s="6">
        <f>+'22년 시즌'!G9+'23년 시즌'!G9+'24년 시즌'!G9</f>
        <v>8</v>
      </c>
      <c r="H17" s="6">
        <f>+'22년 시즌'!H9+'23년 시즌'!H9+'24년 시즌'!H9</f>
        <v>1</v>
      </c>
      <c r="I17" s="6">
        <f>+'22년 시즌'!I9+'23년 시즌'!I9+'24년 시즌'!I9</f>
        <v>0</v>
      </c>
      <c r="J17" s="6">
        <f>+'22년 시즌'!J9+'23년 시즌'!J9+'24년 시즌'!J9</f>
        <v>0</v>
      </c>
      <c r="K17" s="6">
        <f>+'22년 시즌'!K9+'23년 시즌'!K9+'24년 시즌'!K9</f>
        <v>10</v>
      </c>
      <c r="L17" s="6">
        <f>+'22년 시즌'!L9+'23년 시즌'!L9+'24년 시즌'!L9</f>
        <v>6</v>
      </c>
      <c r="M17" s="6">
        <f>+'22년 시즌'!M9+'23년 시즌'!M9+'24년 시즌'!M9</f>
        <v>8</v>
      </c>
      <c r="N17" s="6">
        <f>+'22년 시즌'!N9+'23년 시즌'!N9+'24년 시즌'!N9</f>
        <v>8</v>
      </c>
      <c r="O17" s="6">
        <f>+'22년 시즌'!O9+'23년 시즌'!O9+'24년 시즌'!O9</f>
        <v>16</v>
      </c>
      <c r="P17" s="84">
        <f t="shared" si="2"/>
        <v>0.3333333333</v>
      </c>
      <c r="Q17" s="9">
        <f t="shared" si="3"/>
        <v>0.25</v>
      </c>
      <c r="R17" s="10">
        <f t="shared" si="4"/>
        <v>0.3958333333</v>
      </c>
      <c r="S17" s="11">
        <f t="shared" si="5"/>
        <v>0.6458333333</v>
      </c>
      <c r="T17" s="16">
        <f t="shared" si="6"/>
        <v>0.5517241379</v>
      </c>
      <c r="U17" s="13">
        <f t="shared" si="7"/>
        <v>15</v>
      </c>
      <c r="V17" s="14">
        <f t="shared" si="8"/>
        <v>17</v>
      </c>
    </row>
    <row r="18" ht="16.5" customHeight="1">
      <c r="A18" s="4" t="s">
        <v>25</v>
      </c>
      <c r="B18" s="6">
        <f>+'22년 시즌'!B5+'23년 시즌'!B5+'24년 시즌'!B5</f>
        <v>29</v>
      </c>
      <c r="C18" s="47">
        <f t="shared" si="1"/>
        <v>0.1935483871</v>
      </c>
      <c r="D18" s="6">
        <f>+'22년 시즌'!D5+'23년 시즌'!D5+'24년 시즌'!D5</f>
        <v>55</v>
      </c>
      <c r="E18" s="6">
        <f>+'22년 시즌'!E5+'23년 시즌'!E5+'24년 시즌'!E5</f>
        <v>31</v>
      </c>
      <c r="F18" s="6">
        <f>+'22년 시즌'!F5+'23년 시즌'!F5+'24년 시즌'!F5</f>
        <v>6</v>
      </c>
      <c r="G18" s="6">
        <f>+'22년 시즌'!G5+'23년 시즌'!G5+'24년 시즌'!G5</f>
        <v>4</v>
      </c>
      <c r="H18" s="6">
        <f>+'22년 시즌'!H5+'23년 시즌'!H5+'24년 시즌'!H5</f>
        <v>2</v>
      </c>
      <c r="I18" s="6">
        <f>+'22년 시즌'!I5+'23년 시즌'!I5+'24년 시즌'!I5</f>
        <v>0</v>
      </c>
      <c r="J18" s="6">
        <f>+'22년 시즌'!J5+'23년 시즌'!J5+'24년 시즌'!J5</f>
        <v>0</v>
      </c>
      <c r="K18" s="6">
        <f>+'22년 시즌'!K5+'23년 시즌'!K5+'24년 시즌'!K5</f>
        <v>12</v>
      </c>
      <c r="L18" s="6">
        <f>+'22년 시즌'!L5+'23년 시즌'!L5+'24년 시즌'!L5</f>
        <v>8</v>
      </c>
      <c r="M18" s="6">
        <f>+'22년 시즌'!M5+'23년 시즌'!M5+'24년 시즌'!M5</f>
        <v>6</v>
      </c>
      <c r="N18" s="6">
        <f>+'22년 시즌'!N5+'23년 시즌'!N5+'24년 시즌'!N5</f>
        <v>23</v>
      </c>
      <c r="O18" s="6">
        <f>+'22년 시즌'!O5+'23년 시즌'!O5+'24년 시즌'!O5</f>
        <v>17</v>
      </c>
      <c r="P18" s="83">
        <f t="shared" si="2"/>
        <v>0.3090909091</v>
      </c>
      <c r="Q18" s="9">
        <f t="shared" si="3"/>
        <v>0.2580645161</v>
      </c>
      <c r="R18" s="10">
        <f t="shared" si="4"/>
        <v>0.5272727273</v>
      </c>
      <c r="S18" s="11">
        <f t="shared" si="5"/>
        <v>0.7853372434</v>
      </c>
      <c r="T18" s="16">
        <f t="shared" si="6"/>
        <v>0.6538461538</v>
      </c>
      <c r="U18" s="13">
        <f t="shared" si="7"/>
        <v>5</v>
      </c>
      <c r="V18" s="14">
        <f t="shared" si="8"/>
        <v>12</v>
      </c>
    </row>
    <row r="19" ht="16.5" customHeight="1">
      <c r="A19" s="4" t="s">
        <v>40</v>
      </c>
      <c r="B19" s="6">
        <f>+'22년 시즌'!B20+'23년 시즌'!B20+'24년 시즌'!B19</f>
        <v>33</v>
      </c>
      <c r="C19" s="47">
        <f t="shared" si="1"/>
        <v>0.1818181818</v>
      </c>
      <c r="D19" s="6">
        <f>+'22년 시즌'!D20+'23년 시즌'!D20+'24년 시즌'!D19</f>
        <v>64</v>
      </c>
      <c r="E19" s="6">
        <f>+'22년 시즌'!E20+'23년 시즌'!E20+'24년 시즌'!E19</f>
        <v>44</v>
      </c>
      <c r="F19" s="6">
        <f>+'22년 시즌'!F20+'23년 시즌'!F20+'24년 시즌'!F19</f>
        <v>8</v>
      </c>
      <c r="G19" s="6">
        <f>+'22년 시즌'!G20+'23년 시즌'!G20+'24년 시즌'!G19</f>
        <v>6</v>
      </c>
      <c r="H19" s="6">
        <f>+'22년 시즌'!H20+'23년 시즌'!H20+'24년 시즌'!H19</f>
        <v>2</v>
      </c>
      <c r="I19" s="6">
        <f>+'22년 시즌'!I20+'23년 시즌'!I20+'24년 시즌'!I19</f>
        <v>0</v>
      </c>
      <c r="J19" s="6">
        <f>+'22년 시즌'!J20+'23년 시즌'!J20+'24년 시즌'!J19</f>
        <v>0</v>
      </c>
      <c r="K19" s="6">
        <f>+'22년 시즌'!K20+'23년 시즌'!K20+'24년 시즌'!K19</f>
        <v>16</v>
      </c>
      <c r="L19" s="6">
        <f>+'22년 시즌'!L20+'23년 시즌'!L20+'24년 시즌'!L19</f>
        <v>16</v>
      </c>
      <c r="M19" s="6">
        <f>+'22년 시즌'!M20+'23년 시즌'!M20+'24년 시즌'!M19</f>
        <v>17</v>
      </c>
      <c r="N19" s="6">
        <f>+'22년 시즌'!N20+'23년 시즌'!N20+'24년 시즌'!N19</f>
        <v>20</v>
      </c>
      <c r="O19" s="6">
        <f>+'22년 시즌'!O20+'23년 시즌'!O20+'24년 시즌'!O19</f>
        <v>18</v>
      </c>
      <c r="P19" s="83">
        <f t="shared" si="2"/>
        <v>0.28125</v>
      </c>
      <c r="Q19" s="9">
        <f t="shared" si="3"/>
        <v>0.2272727273</v>
      </c>
      <c r="R19" s="10">
        <f t="shared" si="4"/>
        <v>0.4375</v>
      </c>
      <c r="S19" s="11">
        <f t="shared" si="5"/>
        <v>0.6647727273</v>
      </c>
      <c r="T19" s="20">
        <f t="shared" si="6"/>
        <v>0.5</v>
      </c>
      <c r="U19" s="13">
        <f t="shared" si="7"/>
        <v>12</v>
      </c>
      <c r="V19" s="14">
        <f t="shared" si="8"/>
        <v>16</v>
      </c>
    </row>
    <row r="20" ht="16.5" customHeight="1">
      <c r="A20" s="4" t="s">
        <v>24</v>
      </c>
      <c r="B20" s="6">
        <f>+'22년 시즌'!B4+'23년 시즌'!B4+'24년 시즌'!B4</f>
        <v>20</v>
      </c>
      <c r="C20" s="47">
        <f t="shared" si="1"/>
        <v>0.1428571429</v>
      </c>
      <c r="D20" s="6">
        <f>+'22년 시즌'!D4+'23년 시즌'!D4+'24년 시즌'!D4</f>
        <v>25</v>
      </c>
      <c r="E20" s="6">
        <f>+'22년 시즌'!E4+'23년 시즌'!E4+'24년 시즌'!E4</f>
        <v>21</v>
      </c>
      <c r="F20" s="6">
        <f>+'22년 시즌'!F4+'23년 시즌'!F4+'24년 시즌'!F4</f>
        <v>3</v>
      </c>
      <c r="G20" s="6">
        <f>+'22년 시즌'!G4+'23년 시즌'!G4+'24년 시즌'!G4</f>
        <v>2</v>
      </c>
      <c r="H20" s="6">
        <f>+'22년 시즌'!H4+'23년 시즌'!H4+'24년 시즌'!H4</f>
        <v>0</v>
      </c>
      <c r="I20" s="6">
        <f>+'22년 시즌'!I4+'23년 시즌'!I4+'24년 시즌'!I4</f>
        <v>1</v>
      </c>
      <c r="J20" s="6">
        <f>+'22년 시즌'!J4+'23년 시즌'!J4+'24년 시즌'!J4</f>
        <v>0</v>
      </c>
      <c r="K20" s="6">
        <f>+'22년 시즌'!K4+'23년 시즌'!K4+'24년 시즌'!K4</f>
        <v>8</v>
      </c>
      <c r="L20" s="6">
        <f>+'22년 시즌'!L4+'23년 시즌'!L4+'24년 시즌'!L4</f>
        <v>4</v>
      </c>
      <c r="M20" s="6">
        <f>+'22년 시즌'!M4+'23년 시즌'!M4+'24년 시즌'!M4</f>
        <v>10</v>
      </c>
      <c r="N20" s="6">
        <f>+'22년 시즌'!N4+'23년 시즌'!N4+'24년 시즌'!N4</f>
        <v>4</v>
      </c>
      <c r="O20" s="6">
        <f>+'22년 시즌'!O4+'23년 시즌'!O4+'24년 시즌'!O4</f>
        <v>11</v>
      </c>
      <c r="P20" s="84">
        <f t="shared" si="2"/>
        <v>0.44</v>
      </c>
      <c r="Q20" s="9">
        <f t="shared" si="3"/>
        <v>0.2380952381</v>
      </c>
      <c r="R20" s="10">
        <f t="shared" si="4"/>
        <v>0.28</v>
      </c>
      <c r="S20" s="11">
        <f t="shared" si="5"/>
        <v>0.5180952381</v>
      </c>
      <c r="T20" s="12">
        <f t="shared" si="6"/>
        <v>0.6111111111</v>
      </c>
      <c r="U20" s="13">
        <f t="shared" si="7"/>
        <v>21</v>
      </c>
      <c r="V20" s="14">
        <f t="shared" si="8"/>
        <v>20</v>
      </c>
    </row>
    <row r="21" ht="16.5" customHeight="1">
      <c r="A21" s="4" t="s">
        <v>34</v>
      </c>
      <c r="B21" s="6">
        <f>+'22년 시즌'!B14+'23년 시즌'!B14</f>
        <v>14</v>
      </c>
      <c r="C21" s="47">
        <f t="shared" si="1"/>
        <v>0.1666666667</v>
      </c>
      <c r="D21" s="6">
        <f>+'22년 시즌'!D14+'23년 시즌'!D14</f>
        <v>33</v>
      </c>
      <c r="E21" s="6">
        <f>+'22년 시즌'!E14+'23년 시즌'!E14</f>
        <v>24</v>
      </c>
      <c r="F21" s="6">
        <f>+'22년 시즌'!F14+'23년 시즌'!F14</f>
        <v>4</v>
      </c>
      <c r="G21" s="6">
        <f>+'22년 시즌'!G14+'23년 시즌'!G14</f>
        <v>3</v>
      </c>
      <c r="H21" s="6">
        <f>+'22년 시즌'!H14+'23년 시즌'!H14</f>
        <v>0</v>
      </c>
      <c r="I21" s="6">
        <f>+'22년 시즌'!I14+'23년 시즌'!I14</f>
        <v>1</v>
      </c>
      <c r="J21" s="6">
        <f>+'22년 시즌'!J14+'23년 시즌'!J14</f>
        <v>0</v>
      </c>
      <c r="K21" s="6">
        <f>+'22년 시즌'!K14+'23년 시즌'!K14</f>
        <v>10</v>
      </c>
      <c r="L21" s="6">
        <f>+'22년 시즌'!L14+'23년 시즌'!L14</f>
        <v>2</v>
      </c>
      <c r="M21" s="6">
        <f>+'22년 시즌'!M14+'23년 시즌'!M14</f>
        <v>5</v>
      </c>
      <c r="N21" s="6">
        <f>+'22년 시즌'!N14+'23년 시즌'!N14</f>
        <v>9</v>
      </c>
      <c r="O21" s="6">
        <f>+'22년 시즌'!O14+'23년 시즌'!O14</f>
        <v>11</v>
      </c>
      <c r="P21" s="83">
        <f t="shared" si="2"/>
        <v>0.3333333333</v>
      </c>
      <c r="Q21" s="9">
        <f t="shared" si="3"/>
        <v>0.25</v>
      </c>
      <c r="R21" s="10">
        <f t="shared" si="4"/>
        <v>0.3939393939</v>
      </c>
      <c r="S21" s="11">
        <f t="shared" si="5"/>
        <v>0.6439393939</v>
      </c>
      <c r="T21" s="20">
        <f t="shared" si="6"/>
        <v>0.55</v>
      </c>
      <c r="U21" s="13">
        <f t="shared" si="7"/>
        <v>16</v>
      </c>
      <c r="V21" s="14">
        <f t="shared" si="8"/>
        <v>18</v>
      </c>
    </row>
    <row r="22" ht="16.5" customHeight="1">
      <c r="A22" s="4" t="s">
        <v>35</v>
      </c>
      <c r="B22" s="6">
        <f>+'22년 시즌'!B15+'23년 시즌'!B15+'24년 시즌'!B14</f>
        <v>35</v>
      </c>
      <c r="C22" s="47">
        <f t="shared" si="1"/>
        <v>0.2166666667</v>
      </c>
      <c r="D22" s="6">
        <f>+'22년 시즌'!D15+'23년 시즌'!D15+'24년 시즌'!D14</f>
        <v>86</v>
      </c>
      <c r="E22" s="6">
        <f>+'22년 시즌'!E15+'23년 시즌'!E15+'24년 시즌'!E14</f>
        <v>60</v>
      </c>
      <c r="F22" s="6">
        <f>+'22년 시즌'!F15+'23년 시즌'!F15+'24년 시즌'!F14</f>
        <v>13</v>
      </c>
      <c r="G22" s="6">
        <f>+'22년 시즌'!G15+'23년 시즌'!G15+'24년 시즌'!G14</f>
        <v>10</v>
      </c>
      <c r="H22" s="6">
        <f>+'22년 시즌'!H15+'23년 시즌'!H15+'24년 시즌'!H14</f>
        <v>3</v>
      </c>
      <c r="I22" s="6">
        <f>+'22년 시즌'!I15+'23년 시즌'!I15+'24년 시즌'!I14</f>
        <v>0</v>
      </c>
      <c r="J22" s="6">
        <f>+'22년 시즌'!J15+'23년 시즌'!J15+'24년 시즌'!J14</f>
        <v>0</v>
      </c>
      <c r="K22" s="6">
        <f>+'22년 시즌'!K15+'23년 시즌'!K15+'24년 시즌'!K14</f>
        <v>18</v>
      </c>
      <c r="L22" s="6">
        <f>+'22년 시즌'!L15+'23년 시즌'!L15+'24년 시즌'!L14</f>
        <v>17</v>
      </c>
      <c r="M22" s="6">
        <f>+'22년 시즌'!M15+'23년 시즌'!M15+'24년 시즌'!M14</f>
        <v>14</v>
      </c>
      <c r="N22" s="6">
        <f>+'22년 시즌'!N15+'23년 시즌'!N15+'24년 시즌'!N14</f>
        <v>22</v>
      </c>
      <c r="O22" s="6">
        <f>+'22년 시즌'!O15+'23년 시즌'!O15+'24년 시즌'!O14</f>
        <v>32</v>
      </c>
      <c r="P22" s="83">
        <f t="shared" si="2"/>
        <v>0.3720930233</v>
      </c>
      <c r="Q22" s="9">
        <f t="shared" si="3"/>
        <v>0.2666666667</v>
      </c>
      <c r="R22" s="10">
        <f t="shared" si="4"/>
        <v>0.4069767442</v>
      </c>
      <c r="S22" s="11">
        <f t="shared" si="5"/>
        <v>0.6736434109</v>
      </c>
      <c r="T22" s="21">
        <f t="shared" si="6"/>
        <v>0.6274509804</v>
      </c>
      <c r="U22" s="13">
        <f t="shared" si="7"/>
        <v>14</v>
      </c>
      <c r="V22" s="14">
        <f t="shared" si="8"/>
        <v>15</v>
      </c>
    </row>
    <row r="23" ht="16.5" customHeight="1">
      <c r="A23" s="4" t="s">
        <v>44</v>
      </c>
      <c r="B23" s="6">
        <f>+'22년 시즌'!B24+'23년 시즌'!B24+'24년 시즌'!B23</f>
        <v>20</v>
      </c>
      <c r="C23" s="47">
        <f t="shared" si="1"/>
        <v>0.2424242424</v>
      </c>
      <c r="D23" s="6">
        <f>+'22년 시즌'!D24+'23년 시즌'!D24+'24년 시즌'!D23</f>
        <v>52</v>
      </c>
      <c r="E23" s="6">
        <f>+'22년 시즌'!E24+'23년 시즌'!E24+'24년 시즌'!E23</f>
        <v>33</v>
      </c>
      <c r="F23" s="6">
        <f>+'22년 시즌'!F24+'23년 시즌'!F24+'24년 시즌'!F23</f>
        <v>8</v>
      </c>
      <c r="G23" s="6">
        <f>+'22년 시즌'!G24+'23년 시즌'!G24+'24년 시즌'!G23</f>
        <v>8</v>
      </c>
      <c r="H23" s="6">
        <f>+'22년 시즌'!H24+'23년 시즌'!H24+'24년 시즌'!H23</f>
        <v>0</v>
      </c>
      <c r="I23" s="6">
        <f>+'22년 시즌'!I24+'23년 시즌'!I24+'24년 시즌'!I23</f>
        <v>0</v>
      </c>
      <c r="J23" s="6">
        <f>+'22년 시즌'!J24+'23년 시즌'!J24+'24년 시즌'!J23</f>
        <v>0</v>
      </c>
      <c r="K23" s="6">
        <f>+'22년 시즌'!K24+'23년 시즌'!K24+'24년 시즌'!K23</f>
        <v>16</v>
      </c>
      <c r="L23" s="6">
        <f>+'22년 시즌'!L24+'23년 시즌'!L24+'24년 시즌'!L23</f>
        <v>5</v>
      </c>
      <c r="M23" s="6">
        <f>+'22년 시즌'!M24+'23년 시즌'!M24+'24년 시즌'!M23</f>
        <v>4</v>
      </c>
      <c r="N23" s="6">
        <f>+'22년 시즌'!N24+'23년 시즌'!N24+'24년 시즌'!N23</f>
        <v>12</v>
      </c>
      <c r="O23" s="6">
        <f>+'22년 시즌'!O24+'23년 시즌'!O24+'24년 시즌'!O23</f>
        <v>9</v>
      </c>
      <c r="P23" s="83">
        <f t="shared" si="2"/>
        <v>0.1730769231</v>
      </c>
      <c r="Q23" s="9">
        <f t="shared" si="3"/>
        <v>0.2424242424</v>
      </c>
      <c r="R23" s="10">
        <f t="shared" si="4"/>
        <v>0.3846153846</v>
      </c>
      <c r="S23" s="11">
        <f t="shared" si="5"/>
        <v>0.627039627</v>
      </c>
      <c r="T23" s="22">
        <f t="shared" si="6"/>
        <v>0.28125</v>
      </c>
      <c r="U23" s="13">
        <f t="shared" si="7"/>
        <v>18</v>
      </c>
      <c r="V23" s="14">
        <f t="shared" si="8"/>
        <v>19</v>
      </c>
    </row>
    <row r="24" ht="16.5" customHeight="1">
      <c r="A24" s="4" t="s">
        <v>27</v>
      </c>
      <c r="B24" s="6">
        <f>+'22년 시즌'!B7+'23년 시즌'!B7+'24년 시즌'!B7</f>
        <v>4</v>
      </c>
      <c r="C24" s="47">
        <f t="shared" si="1"/>
        <v>0</v>
      </c>
      <c r="D24" s="6">
        <f>+'22년 시즌'!D7+'23년 시즌'!D7+'24년 시즌'!D7</f>
        <v>11</v>
      </c>
      <c r="E24" s="6">
        <f>+'22년 시즌'!E7+'23년 시즌'!E7+'24년 시즌'!E7</f>
        <v>7</v>
      </c>
      <c r="F24" s="6">
        <f>+'22년 시즌'!F7+'23년 시즌'!F7+'24년 시즌'!F7</f>
        <v>0</v>
      </c>
      <c r="G24" s="6">
        <f>+'22년 시즌'!G7+'23년 시즌'!G7+'24년 시즌'!G7</f>
        <v>0</v>
      </c>
      <c r="H24" s="6">
        <f>+'22년 시즌'!H7+'23년 시즌'!H7+'24년 시즌'!H7</f>
        <v>0</v>
      </c>
      <c r="I24" s="6">
        <f>+'22년 시즌'!I7+'23년 시즌'!I7+'24년 시즌'!I7</f>
        <v>0</v>
      </c>
      <c r="J24" s="6">
        <f>+'22년 시즌'!J7+'23년 시즌'!J7+'24년 시즌'!J7</f>
        <v>0</v>
      </c>
      <c r="K24" s="6">
        <f>+'22년 시즌'!K7+'23년 시즌'!K7+'24년 시즌'!K7</f>
        <v>4</v>
      </c>
      <c r="L24" s="6">
        <f>+'22년 시즌'!L7+'23년 시즌'!L7+'24년 시즌'!L7</f>
        <v>6</v>
      </c>
      <c r="M24" s="6">
        <f>+'22년 시즌'!M7+'23년 시즌'!M7+'24년 시즌'!M7</f>
        <v>1</v>
      </c>
      <c r="N24" s="6">
        <f>+'22년 시즌'!N7+'23년 시즌'!N7+'24년 시즌'!N7</f>
        <v>4</v>
      </c>
      <c r="O24" s="6">
        <f>+'22년 시즌'!O7+'23년 시즌'!O7+'24년 시즌'!O7</f>
        <v>2</v>
      </c>
      <c r="P24" s="83">
        <f t="shared" si="2"/>
        <v>0.1818181818</v>
      </c>
      <c r="Q24" s="9">
        <f t="shared" si="3"/>
        <v>0</v>
      </c>
      <c r="R24" s="10">
        <f t="shared" si="4"/>
        <v>0.3636363636</v>
      </c>
      <c r="S24" s="11">
        <f t="shared" si="5"/>
        <v>0.3636363636</v>
      </c>
      <c r="T24" s="22">
        <f t="shared" si="6"/>
        <v>0.2857142857</v>
      </c>
      <c r="U24" s="13">
        <f t="shared" si="7"/>
        <v>19</v>
      </c>
      <c r="V24" s="14">
        <f t="shared" si="8"/>
        <v>21</v>
      </c>
    </row>
    <row r="25" ht="16.5" customHeight="1">
      <c r="A25" s="23" t="s">
        <v>45</v>
      </c>
      <c r="B25" s="24"/>
      <c r="C25" s="25">
        <f t="shared" si="1"/>
        <v>0.3851907255</v>
      </c>
      <c r="D25" s="24">
        <f t="shared" ref="D25:O25" si="9">SUM(D4:D24)</f>
        <v>1688</v>
      </c>
      <c r="E25" s="24">
        <f t="shared" si="9"/>
        <v>1337</v>
      </c>
      <c r="F25" s="24">
        <f t="shared" si="9"/>
        <v>515</v>
      </c>
      <c r="G25" s="24">
        <f t="shared" si="9"/>
        <v>375</v>
      </c>
      <c r="H25" s="24">
        <f t="shared" si="9"/>
        <v>104</v>
      </c>
      <c r="I25" s="24">
        <f t="shared" si="9"/>
        <v>26</v>
      </c>
      <c r="J25" s="24">
        <f t="shared" si="9"/>
        <v>8</v>
      </c>
      <c r="K25" s="24">
        <f t="shared" si="9"/>
        <v>515</v>
      </c>
      <c r="L25" s="24">
        <f t="shared" si="9"/>
        <v>431</v>
      </c>
      <c r="M25" s="24">
        <f t="shared" si="9"/>
        <v>357</v>
      </c>
      <c r="N25" s="24">
        <f t="shared" si="9"/>
        <v>314</v>
      </c>
      <c r="O25" s="24">
        <f t="shared" si="9"/>
        <v>282</v>
      </c>
      <c r="P25" s="26">
        <f t="shared" si="2"/>
        <v>0.1670616114</v>
      </c>
      <c r="Q25" s="25">
        <f t="shared" si="3"/>
        <v>0.5183246073</v>
      </c>
      <c r="R25" s="25">
        <f t="shared" si="4"/>
        <v>0.4911137441</v>
      </c>
      <c r="S25" s="27">
        <f t="shared" si="5"/>
        <v>1.009438351</v>
      </c>
      <c r="T25" s="27"/>
      <c r="U25" s="27"/>
      <c r="V25" s="27"/>
    </row>
    <row r="26" ht="16.5" customHeight="1">
      <c r="T26" s="2"/>
    </row>
    <row r="27" ht="16.5" customHeight="1">
      <c r="A27" s="3" t="s">
        <v>46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9"/>
      <c r="U27" s="28"/>
      <c r="V27" s="28"/>
    </row>
    <row r="28" ht="16.5" customHeight="1">
      <c r="A28" s="4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  <c r="Q28" s="4" t="s">
        <v>60</v>
      </c>
      <c r="R28" s="4" t="s">
        <v>61</v>
      </c>
      <c r="S28" s="4" t="s">
        <v>62</v>
      </c>
      <c r="T28" s="4" t="s">
        <v>63</v>
      </c>
      <c r="U28" s="4" t="s">
        <v>64</v>
      </c>
      <c r="V28" s="4" t="s">
        <v>65</v>
      </c>
    </row>
    <row r="29" ht="16.5" customHeight="1">
      <c r="A29" s="30" t="s">
        <v>24</v>
      </c>
      <c r="B29" s="6">
        <f>+'22년 시즌'!B29+'23년 시즌'!B29+'24년 시즌'!B28</f>
        <v>15</v>
      </c>
      <c r="C29" s="6">
        <f>+'22년 시즌'!C29+'23년 시즌'!C29+'24년 시즌'!C28</f>
        <v>1</v>
      </c>
      <c r="D29" s="6">
        <f>+'22년 시즌'!D29+'23년 시즌'!D29+'24년 시즌'!D28</f>
        <v>2</v>
      </c>
      <c r="E29" s="6">
        <f>+'22년 시즌'!E29+'23년 시즌'!E29+'24년 시즌'!E28</f>
        <v>0</v>
      </c>
      <c r="F29" s="6">
        <f>+'22년 시즌'!F29+'23년 시즌'!F29+'24년 시즌'!F28</f>
        <v>105</v>
      </c>
      <c r="G29" s="6">
        <f>+'22년 시즌'!G29+'23년 시즌'!G29+'24년 시즌'!G28</f>
        <v>52</v>
      </c>
      <c r="H29" s="31">
        <f>+'22년 시즌'!H29+'23년 시즌'!H29+'24년 시즌'!H28</f>
        <v>8.999659999</v>
      </c>
      <c r="I29" s="6">
        <f>+'22년 시즌'!I29+'23년 시즌'!I29+'24년 시즌'!I28</f>
        <v>19</v>
      </c>
      <c r="J29" s="6">
        <f>+'22년 시즌'!J29+'23년 시즌'!J29+'24년 시즌'!J28</f>
        <v>0</v>
      </c>
      <c r="K29" s="6">
        <f>+'22년 시즌'!K29+'23년 시즌'!K29+'24년 시즌'!K28</f>
        <v>48</v>
      </c>
      <c r="L29" s="6">
        <f>+'22년 시즌'!L29+'23년 시즌'!L29+'24년 시즌'!L28</f>
        <v>4</v>
      </c>
      <c r="M29" s="6">
        <f>+'22년 시즌'!M29+'23년 시즌'!M29+'24년 시즌'!M28</f>
        <v>5</v>
      </c>
      <c r="N29" s="6">
        <f>+'22년 시즌'!N29+'23년 시즌'!N29+'24년 시즌'!N28</f>
        <v>56</v>
      </c>
      <c r="O29" s="6">
        <f>+'22년 시즌'!O29+'23년 시즌'!O29+'24년 시즌'!O28</f>
        <v>36</v>
      </c>
      <c r="P29" s="32">
        <f>+O29*9/H29</f>
        <v>36.00136005</v>
      </c>
      <c r="Q29" s="33">
        <f>(K29+L29)/H29</f>
        <v>5.777996058</v>
      </c>
      <c r="R29" s="34">
        <f>I29/H29</f>
        <v>2.111190867</v>
      </c>
      <c r="S29" s="34">
        <f t="shared" ref="S29:S37" si="10">H29/B29</f>
        <v>0.5999773333</v>
      </c>
      <c r="T29" s="33">
        <f>M29/H29</f>
        <v>0.555576544</v>
      </c>
      <c r="U29" s="35">
        <f>O29/N29</f>
        <v>0.6428571429</v>
      </c>
      <c r="V29" s="33">
        <f>(I29+K29+L29)/H29</f>
        <v>7.889186925</v>
      </c>
    </row>
    <row r="30" ht="16.5" customHeight="1">
      <c r="A30" s="30" t="s">
        <v>27</v>
      </c>
      <c r="B30" s="6">
        <f>+'22년 시즌'!B30+'23년 시즌'!B30+'24년 시즌'!B29</f>
        <v>1</v>
      </c>
      <c r="C30" s="6">
        <f>+'22년 시즌'!C30+'23년 시즌'!C30+'24년 시즌'!C29</f>
        <v>0</v>
      </c>
      <c r="D30" s="6">
        <f>+'22년 시즌'!D30+'23년 시즌'!D30+'24년 시즌'!D29</f>
        <v>0</v>
      </c>
      <c r="E30" s="6">
        <f>+'22년 시즌'!E30+'23년 시즌'!E30+'24년 시즌'!E29</f>
        <v>0</v>
      </c>
      <c r="F30" s="6">
        <f>+'22년 시즌'!F30+'23년 시즌'!F30+'24년 시즌'!F29</f>
        <v>1</v>
      </c>
      <c r="G30" s="6">
        <f>+'22년 시즌'!G30+'23년 시즌'!G30+'24년 시즌'!G29</f>
        <v>0</v>
      </c>
      <c r="H30" s="31">
        <f>+'22년 시즌'!H30+'23년 시즌'!H30+'24년 시즌'!H29</f>
        <v>0</v>
      </c>
      <c r="I30" s="6">
        <f>+'22년 시즌'!I30+'23년 시즌'!I30+'24년 시즌'!I29</f>
        <v>0</v>
      </c>
      <c r="J30" s="6">
        <f>+'22년 시즌'!J30+'23년 시즌'!J30+'24년 시즌'!J29</f>
        <v>0</v>
      </c>
      <c r="K30" s="6">
        <f>+'22년 시즌'!K30+'23년 시즌'!K30+'24년 시즌'!K29</f>
        <v>1</v>
      </c>
      <c r="L30" s="6">
        <f>+'22년 시즌'!L30+'23년 시즌'!L30+'24년 시즌'!L29</f>
        <v>0</v>
      </c>
      <c r="M30" s="6">
        <f>+'22년 시즌'!M30+'23년 시즌'!M30+'24년 시즌'!M29</f>
        <v>0</v>
      </c>
      <c r="N30" s="6">
        <f>+'22년 시즌'!N30+'23년 시즌'!N30+'24년 시즌'!N29</f>
        <v>0</v>
      </c>
      <c r="O30" s="6">
        <f>+'22년 시즌'!O30+'23년 시즌'!O30+'24년 시즌'!O29</f>
        <v>0</v>
      </c>
      <c r="P30" s="32">
        <v>0.0</v>
      </c>
      <c r="Q30" s="33" t="s">
        <v>66</v>
      </c>
      <c r="R30" s="34" t="s">
        <v>66</v>
      </c>
      <c r="S30" s="34">
        <f t="shared" si="10"/>
        <v>0</v>
      </c>
      <c r="T30" s="36" t="s">
        <v>66</v>
      </c>
      <c r="U30" s="36" t="s">
        <v>66</v>
      </c>
      <c r="V30" s="36" t="s">
        <v>66</v>
      </c>
    </row>
    <row r="31" ht="16.5" customHeight="1">
      <c r="A31" s="30" t="s">
        <v>29</v>
      </c>
      <c r="B31" s="6">
        <f>+'22년 시즌'!B31+'23년 시즌'!B31+'24년 시즌'!B30</f>
        <v>12</v>
      </c>
      <c r="C31" s="6">
        <f>+'22년 시즌'!C31+'23년 시즌'!C31+'24년 시즌'!C30</f>
        <v>2</v>
      </c>
      <c r="D31" s="6">
        <f>+'22년 시즌'!D31+'23년 시즌'!D31+'24년 시즌'!D30</f>
        <v>2</v>
      </c>
      <c r="E31" s="6">
        <f>+'22년 시즌'!E31+'23년 시즌'!E31+'24년 시즌'!E30</f>
        <v>0</v>
      </c>
      <c r="F31" s="6">
        <f>+'22년 시즌'!F31+'23년 시즌'!F31+'24년 시즌'!F30</f>
        <v>128</v>
      </c>
      <c r="G31" s="6">
        <f>+'22년 시즌'!G31+'23년 시즌'!G31+'24년 시즌'!G30</f>
        <v>96</v>
      </c>
      <c r="H31" s="31">
        <f>+'22년 시즌'!H31+'23년 시즌'!H31+'24년 시즌'!H30</f>
        <v>13.99996633</v>
      </c>
      <c r="I31" s="6">
        <f>+'22년 시즌'!I31+'23년 시즌'!I31+'24년 시즌'!I30</f>
        <v>37</v>
      </c>
      <c r="J31" s="6">
        <f>+'22년 시즌'!J31+'23년 시즌'!J31+'24년 시즌'!J30</f>
        <v>3</v>
      </c>
      <c r="K31" s="6">
        <f>+'22년 시즌'!K31+'23년 시즌'!K31+'24년 시즌'!K30</f>
        <v>27</v>
      </c>
      <c r="L31" s="6">
        <f>+'22년 시즌'!L31+'23년 시즌'!L31+'24년 시즌'!L30</f>
        <v>5</v>
      </c>
      <c r="M31" s="6">
        <f>+'22년 시즌'!M31+'23년 시즌'!M31+'24년 시즌'!M30</f>
        <v>13</v>
      </c>
      <c r="N31" s="6">
        <f>+'22년 시즌'!N31+'23년 시즌'!N31+'24년 시즌'!N30</f>
        <v>55</v>
      </c>
      <c r="O31" s="6">
        <f>+'22년 시즌'!O31+'23년 시즌'!O31+'24년 시즌'!O30</f>
        <v>33</v>
      </c>
      <c r="P31" s="32">
        <f t="shared" ref="P31:P33" si="11">+O31*9/H31</f>
        <v>21.21433673</v>
      </c>
      <c r="Q31" s="33">
        <f t="shared" ref="Q31:Q37" si="12">(K31+L31)/H31</f>
        <v>2.285719783</v>
      </c>
      <c r="R31" s="34">
        <f t="shared" ref="R31:R37" si="13">I31/H31</f>
        <v>2.642863499</v>
      </c>
      <c r="S31" s="34">
        <f t="shared" si="10"/>
        <v>1.166663861</v>
      </c>
      <c r="T31" s="33">
        <f t="shared" ref="T31:T37" si="14">M31/H31</f>
        <v>0.9285736618</v>
      </c>
      <c r="U31" s="35">
        <f t="shared" ref="U31:U33" si="15">O31/N31</f>
        <v>0.6</v>
      </c>
      <c r="V31" s="33">
        <f t="shared" ref="V31:V37" si="16">(I31+K31+L31)/H31</f>
        <v>4.928583282</v>
      </c>
    </row>
    <row r="32" ht="16.5" customHeight="1">
      <c r="A32" s="30" t="s">
        <v>33</v>
      </c>
      <c r="B32" s="6">
        <f>+'22년 시즌'!B32+'23년 시즌'!B32+'24년 시즌'!B31</f>
        <v>35</v>
      </c>
      <c r="C32" s="6">
        <f>+'22년 시즌'!C32+'23년 시즌'!C32+'24년 시즌'!C31</f>
        <v>11</v>
      </c>
      <c r="D32" s="6">
        <f>+'22년 시즌'!D32+'23년 시즌'!D32+'24년 시즌'!D31</f>
        <v>7</v>
      </c>
      <c r="E32" s="6">
        <f>+'22년 시즌'!E32+'23년 시즌'!E32+'24년 시즌'!E31</f>
        <v>2</v>
      </c>
      <c r="F32" s="6">
        <f>+'22년 시즌'!F32+'23년 시즌'!F32+'24년 시즌'!F31</f>
        <v>475</v>
      </c>
      <c r="G32" s="6">
        <f>+'22년 시즌'!G32+'23년 시즌'!G32+'24년 시즌'!G31</f>
        <v>403</v>
      </c>
      <c r="H32" s="31">
        <f>+'22년 시즌'!H32+'23년 시즌'!H32+'24년 시즌'!H31</f>
        <v>88.33326663</v>
      </c>
      <c r="I32" s="61">
        <f>+'22년 시즌'!I32+'23년 시즌'!I32+'24년 시즌'!I31</f>
        <v>110</v>
      </c>
      <c r="J32" s="61">
        <f>+'22년 시즌'!J32+'23년 시즌'!J32+'24년 시즌'!J31</f>
        <v>1</v>
      </c>
      <c r="K32" s="61">
        <f>+'22년 시즌'!K32+'23년 시즌'!K32+'24년 시즌'!K31</f>
        <v>65</v>
      </c>
      <c r="L32" s="61">
        <f>+'22년 시즌'!L32+'23년 시즌'!L32+'24년 시즌'!L31</f>
        <v>14</v>
      </c>
      <c r="M32" s="61">
        <f>+'22년 시즌'!M32+'23년 시즌'!M32+'24년 시즌'!M31</f>
        <v>121</v>
      </c>
      <c r="N32" s="61">
        <f>+'22년 시즌'!N32+'23년 시즌'!N32+'24년 시즌'!N31</f>
        <v>115</v>
      </c>
      <c r="O32" s="61">
        <f>+'22년 시즌'!O32+'23년 시즌'!O32+'24년 시즌'!O31</f>
        <v>69</v>
      </c>
      <c r="P32" s="32">
        <f t="shared" si="11"/>
        <v>7.030193988</v>
      </c>
      <c r="Q32" s="33">
        <f t="shared" si="12"/>
        <v>0.894340298</v>
      </c>
      <c r="R32" s="34">
        <f t="shared" si="13"/>
        <v>1.245283959</v>
      </c>
      <c r="S32" s="34">
        <f t="shared" si="10"/>
        <v>2.523807618</v>
      </c>
      <c r="T32" s="33">
        <f t="shared" si="14"/>
        <v>1.369812355</v>
      </c>
      <c r="U32" s="35">
        <f t="shared" si="15"/>
        <v>0.6</v>
      </c>
      <c r="V32" s="33">
        <f t="shared" si="16"/>
        <v>2.139624257</v>
      </c>
    </row>
    <row r="33" ht="16.5" customHeight="1">
      <c r="A33" s="30" t="s">
        <v>36</v>
      </c>
      <c r="B33" s="6">
        <f>+'22년 시즌'!B33+'23년 시즌'!B33+'24년 시즌'!B33</f>
        <v>19</v>
      </c>
      <c r="C33" s="6">
        <f>+'22년 시즌'!C33+'23년 시즌'!C33+'24년 시즌'!C33</f>
        <v>2</v>
      </c>
      <c r="D33" s="6">
        <f>+'22년 시즌'!D33+'23년 시즌'!D33+'24년 시즌'!D33</f>
        <v>5</v>
      </c>
      <c r="E33" s="6">
        <f>+'22년 시즌'!E33+'23년 시즌'!E33+'24년 시즌'!E33</f>
        <v>0</v>
      </c>
      <c r="F33" s="6">
        <f>+'22년 시즌'!F33+'23년 시즌'!F33+'24년 시즌'!F33</f>
        <v>207</v>
      </c>
      <c r="G33" s="6">
        <f>+'22년 시즌'!G33+'23년 시즌'!G33+'24년 시즌'!G33</f>
        <v>143</v>
      </c>
      <c r="H33" s="31">
        <f>+'22년 시즌'!H33+'23년 시즌'!H33+'24년 시즌'!H33</f>
        <v>25.99992667</v>
      </c>
      <c r="I33" s="6">
        <f>+'22년 시즌'!I33+'23년 시즌'!I33+'24년 시즌'!I33</f>
        <v>58</v>
      </c>
      <c r="J33" s="6">
        <f>+'22년 시즌'!J33+'23년 시즌'!J33+'24년 시즌'!J33</f>
        <v>2</v>
      </c>
      <c r="K33" s="6">
        <f>+'22년 시즌'!K33+'23년 시즌'!K33+'24년 시즌'!K33</f>
        <v>61</v>
      </c>
      <c r="L33" s="6">
        <f>+'22년 시즌'!L33+'23년 시즌'!L33+'24년 시즌'!L33</f>
        <v>4</v>
      </c>
      <c r="M33" s="6">
        <f>+'22년 시즌'!M33+'23년 시즌'!M33+'24년 시즌'!M33</f>
        <v>27</v>
      </c>
      <c r="N33" s="6">
        <f>+'22년 시즌'!N33+'23년 시즌'!N33+'24년 시즌'!N33</f>
        <v>87</v>
      </c>
      <c r="O33" s="6">
        <f>+'22년 시즌'!O33+'23년 시즌'!O33+'24년 시즌'!O33</f>
        <v>68</v>
      </c>
      <c r="P33" s="32">
        <f t="shared" si="11"/>
        <v>23.53852793</v>
      </c>
      <c r="Q33" s="33">
        <f t="shared" si="12"/>
        <v>2.500007051</v>
      </c>
      <c r="R33" s="34">
        <f t="shared" si="13"/>
        <v>2.230775523</v>
      </c>
      <c r="S33" s="34">
        <f t="shared" si="10"/>
        <v>1.368417193</v>
      </c>
      <c r="T33" s="33">
        <f t="shared" si="14"/>
        <v>1.038464467</v>
      </c>
      <c r="U33" s="35">
        <f t="shared" si="15"/>
        <v>0.7816091954</v>
      </c>
      <c r="V33" s="33">
        <f t="shared" si="16"/>
        <v>4.730782574</v>
      </c>
    </row>
    <row r="34" ht="16.5" customHeight="1">
      <c r="A34" s="30" t="s">
        <v>37</v>
      </c>
      <c r="B34" s="6">
        <f>+'22년 시즌'!B34+'23년 시즌'!B34+'24년 시즌'!B34</f>
        <v>11</v>
      </c>
      <c r="C34" s="6">
        <f>+'22년 시즌'!C34+'23년 시즌'!C34+'24년 시즌'!C34</f>
        <v>2</v>
      </c>
      <c r="D34" s="6">
        <f>+'22년 시즌'!D34+'23년 시즌'!D34+'24년 시즌'!D34</f>
        <v>3</v>
      </c>
      <c r="E34" s="6">
        <f>+'22년 시즌'!E34+'23년 시즌'!E34+'24년 시즌'!E34</f>
        <v>0</v>
      </c>
      <c r="F34" s="6">
        <f>+'22년 시즌'!F34+'23년 시즌'!F34+'24년 시즌'!F34</f>
        <v>173</v>
      </c>
      <c r="G34" s="6">
        <f>+'22년 시즌'!G34+'23년 시즌'!G34+'24년 시즌'!G34</f>
        <v>127</v>
      </c>
      <c r="H34" s="31">
        <f>+'22년 시즌'!H34+'23년 시즌'!H34+'24년 시즌'!H34</f>
        <v>23.3332993</v>
      </c>
      <c r="I34" s="6">
        <f>+'22년 시즌'!I34+'23년 시즌'!I34+'24년 시즌'!I34</f>
        <v>66</v>
      </c>
      <c r="J34" s="6">
        <f>+'22년 시즌'!J34+'23년 시즌'!J34+'24년 시즌'!J34</f>
        <v>1</v>
      </c>
      <c r="K34" s="6">
        <f>+'22년 시즌'!K34+'23년 시즌'!K34+'24년 시즌'!K34</f>
        <v>33</v>
      </c>
      <c r="L34" s="6">
        <f>+'22년 시즌'!L34+'23년 시즌'!L34+'24년 시즌'!L34</f>
        <v>9</v>
      </c>
      <c r="M34" s="6">
        <f>+'22년 시즌'!M34+'23년 시즌'!M34+'24년 시즌'!M34</f>
        <v>27</v>
      </c>
      <c r="N34" s="6">
        <f>+'22년 시즌'!N34+'23년 시즌'!N34+'24년 시즌'!N34</f>
        <v>74</v>
      </c>
      <c r="O34" s="6">
        <f>+'22년 시즌'!O34+'23년 시즌'!O34+'24년 시즌'!O34</f>
        <v>62</v>
      </c>
      <c r="P34" s="32">
        <v>0.0</v>
      </c>
      <c r="Q34" s="33">
        <f t="shared" si="12"/>
        <v>1.800002625</v>
      </c>
      <c r="R34" s="34">
        <f t="shared" si="13"/>
        <v>2.828575554</v>
      </c>
      <c r="S34" s="34">
        <f t="shared" si="10"/>
        <v>2.121209027</v>
      </c>
      <c r="T34" s="36">
        <f t="shared" si="14"/>
        <v>1.157144545</v>
      </c>
      <c r="U34" s="36" t="s">
        <v>66</v>
      </c>
      <c r="V34" s="36">
        <f t="shared" si="16"/>
        <v>4.62857818</v>
      </c>
    </row>
    <row r="35" ht="16.5" customHeight="1">
      <c r="A35" s="30" t="s">
        <v>42</v>
      </c>
      <c r="B35" s="6">
        <f>+'22년 시즌'!B35+'23년 시즌'!B35+'24년 시즌'!B36</f>
        <v>8</v>
      </c>
      <c r="C35" s="6">
        <f>+'22년 시즌'!C35+'23년 시즌'!C35+'24년 시즌'!C36</f>
        <v>2</v>
      </c>
      <c r="D35" s="6">
        <f>+'22년 시즌'!D35+'23년 시즌'!D35+'24년 시즌'!D36</f>
        <v>2</v>
      </c>
      <c r="E35" s="6">
        <f>+'22년 시즌'!E35+'23년 시즌'!E35+'24년 시즌'!E36</f>
        <v>1</v>
      </c>
      <c r="F35" s="6">
        <f>+'22년 시즌'!F35+'23년 시즌'!F35+'24년 시즌'!F36</f>
        <v>102</v>
      </c>
      <c r="G35" s="6">
        <f>+'22년 시즌'!G35+'23년 시즌'!G35+'24년 시즌'!G36</f>
        <v>55</v>
      </c>
      <c r="H35" s="31">
        <f>+'22년 시즌'!H35+'23년 시즌'!H35+'24년 시즌'!H36</f>
        <v>13.66663333</v>
      </c>
      <c r="I35" s="6">
        <f>+'22년 시즌'!I35+'23년 시즌'!I35+'24년 시즌'!I36</f>
        <v>16</v>
      </c>
      <c r="J35" s="6">
        <f>+'22년 시즌'!J35+'23년 시즌'!J35+'24년 시즌'!J36</f>
        <v>1</v>
      </c>
      <c r="K35" s="6">
        <f>+'22년 시즌'!K35+'23년 시즌'!K35+'24년 시즌'!K36</f>
        <v>45</v>
      </c>
      <c r="L35" s="6">
        <f>+'22년 시즌'!L35+'23년 시즌'!L35+'24년 시즌'!L36</f>
        <v>1</v>
      </c>
      <c r="M35" s="6">
        <f>+'22년 시즌'!M35+'23년 시즌'!M35+'24년 시즌'!M36</f>
        <v>13</v>
      </c>
      <c r="N35" s="6">
        <f>+'22년 시즌'!N35+'23년 시즌'!N35+'24년 시즌'!N36</f>
        <v>36</v>
      </c>
      <c r="O35" s="6">
        <f>+'22년 시즌'!O35+'23년 시즌'!O35+'24년 시즌'!O36</f>
        <v>21</v>
      </c>
      <c r="P35" s="32">
        <f t="shared" ref="P35:P37" si="17">+O35*9/H35</f>
        <v>13.82930203</v>
      </c>
      <c r="Q35" s="33">
        <f t="shared" si="12"/>
        <v>3.365861869</v>
      </c>
      <c r="R35" s="34">
        <f t="shared" si="13"/>
        <v>1.170734563</v>
      </c>
      <c r="S35" s="34">
        <f t="shared" si="10"/>
        <v>1.708329166</v>
      </c>
      <c r="T35" s="33">
        <f t="shared" si="14"/>
        <v>0.9512218325</v>
      </c>
      <c r="U35" s="35">
        <f t="shared" ref="U35:U37" si="18">O35/N35</f>
        <v>0.5833333333</v>
      </c>
      <c r="V35" s="33">
        <f t="shared" si="16"/>
        <v>4.536596432</v>
      </c>
    </row>
    <row r="36" ht="16.5" customHeight="1">
      <c r="A36" s="30" t="s">
        <v>43</v>
      </c>
      <c r="B36" s="6">
        <f>+'22년 시즌'!B36+'23년 시즌'!B36+'24년 시즌'!B37</f>
        <v>38</v>
      </c>
      <c r="C36" s="6">
        <f>+'22년 시즌'!C36+'23년 시즌'!C36+'24년 시즌'!C37</f>
        <v>8</v>
      </c>
      <c r="D36" s="6">
        <f>+'22년 시즌'!D36+'23년 시즌'!D36+'24년 시즌'!D37</f>
        <v>11</v>
      </c>
      <c r="E36" s="6">
        <f>+'22년 시즌'!E36+'23년 시즌'!E36+'24년 시즌'!E37</f>
        <v>3</v>
      </c>
      <c r="F36" s="6">
        <f>+'22년 시즌'!F36+'23년 시즌'!F36+'24년 시즌'!F37</f>
        <v>550</v>
      </c>
      <c r="G36" s="6">
        <f>+'22년 시즌'!G36+'23년 시즌'!G36+'24년 시즌'!G37</f>
        <v>397</v>
      </c>
      <c r="H36" s="31">
        <f>+'22년 시즌'!H36+'23년 시즌'!H36+'24년 시즌'!H37</f>
        <v>81.66663298</v>
      </c>
      <c r="I36" s="6">
        <f>+'22년 시즌'!I36+'23년 시즌'!I36+'24년 시즌'!I37</f>
        <v>133</v>
      </c>
      <c r="J36" s="6">
        <f>+'22년 시즌'!J36+'23년 시즌'!J36+'24년 시즌'!J37</f>
        <v>1</v>
      </c>
      <c r="K36" s="6">
        <f>+'22년 시즌'!K36+'23년 시즌'!K36+'24년 시즌'!K37</f>
        <v>123</v>
      </c>
      <c r="L36" s="6">
        <f>+'22년 시즌'!L36+'23년 시즌'!L36+'24년 시즌'!L37</f>
        <v>25</v>
      </c>
      <c r="M36" s="6">
        <f>+'22년 시즌'!M36+'23년 시즌'!M36+'24년 시즌'!M37</f>
        <v>131</v>
      </c>
      <c r="N36" s="6">
        <f>+'22년 시즌'!N36+'23년 시즌'!N36+'24년 시즌'!N37</f>
        <v>183</v>
      </c>
      <c r="O36" s="6">
        <f>+'22년 시즌'!O36+'23년 시즌'!O36+'24년 시즌'!O37</f>
        <v>130</v>
      </c>
      <c r="P36" s="32">
        <f t="shared" si="17"/>
        <v>14.32653652</v>
      </c>
      <c r="Q36" s="33">
        <f t="shared" si="12"/>
        <v>1.812245645</v>
      </c>
      <c r="R36" s="34">
        <f t="shared" si="13"/>
        <v>1.6285721</v>
      </c>
      <c r="S36" s="34">
        <f t="shared" si="10"/>
        <v>2.149121921</v>
      </c>
      <c r="T36" s="33">
        <f t="shared" si="14"/>
        <v>1.604082294</v>
      </c>
      <c r="U36" s="35">
        <f t="shared" si="18"/>
        <v>0.7103825137</v>
      </c>
      <c r="V36" s="33">
        <f t="shared" si="16"/>
        <v>3.440817746</v>
      </c>
    </row>
    <row r="37" ht="16.5" customHeight="1">
      <c r="A37" s="23" t="s">
        <v>45</v>
      </c>
      <c r="B37" s="23">
        <f t="shared" ref="B37:O37" si="19">SUM(B29:B36)</f>
        <v>139</v>
      </c>
      <c r="C37" s="23">
        <f t="shared" si="19"/>
        <v>28</v>
      </c>
      <c r="D37" s="23">
        <f t="shared" si="19"/>
        <v>32</v>
      </c>
      <c r="E37" s="23">
        <f t="shared" si="19"/>
        <v>6</v>
      </c>
      <c r="F37" s="23">
        <f t="shared" si="19"/>
        <v>1741</v>
      </c>
      <c r="G37" s="23">
        <f t="shared" si="19"/>
        <v>1273</v>
      </c>
      <c r="H37" s="37">
        <f t="shared" si="19"/>
        <v>255.9993852</v>
      </c>
      <c r="I37" s="23">
        <f t="shared" si="19"/>
        <v>439</v>
      </c>
      <c r="J37" s="23">
        <f t="shared" si="19"/>
        <v>9</v>
      </c>
      <c r="K37" s="23">
        <f t="shared" si="19"/>
        <v>403</v>
      </c>
      <c r="L37" s="23">
        <f t="shared" si="19"/>
        <v>62</v>
      </c>
      <c r="M37" s="23">
        <f t="shared" si="19"/>
        <v>337</v>
      </c>
      <c r="N37" s="23">
        <f t="shared" si="19"/>
        <v>606</v>
      </c>
      <c r="O37" s="23">
        <f t="shared" si="19"/>
        <v>419</v>
      </c>
      <c r="P37" s="38">
        <f t="shared" si="17"/>
        <v>14.73050412</v>
      </c>
      <c r="Q37" s="39">
        <f t="shared" si="12"/>
        <v>1.816410612</v>
      </c>
      <c r="R37" s="40">
        <f t="shared" si="13"/>
        <v>1.714847868</v>
      </c>
      <c r="S37" s="40">
        <f t="shared" si="10"/>
        <v>1.841722196</v>
      </c>
      <c r="T37" s="39">
        <f t="shared" si="14"/>
        <v>1.316409411</v>
      </c>
      <c r="U37" s="41">
        <f t="shared" si="18"/>
        <v>0.6914191419</v>
      </c>
      <c r="V37" s="39">
        <f t="shared" si="16"/>
        <v>3.53125848</v>
      </c>
    </row>
    <row r="38" ht="16.5" customHeight="1">
      <c r="T38" s="2"/>
    </row>
    <row r="39" ht="16.5" customHeight="1">
      <c r="T39" s="2"/>
    </row>
    <row r="40" ht="16.5" customHeight="1">
      <c r="T40" s="2"/>
    </row>
    <row r="41" ht="16.5" customHeight="1">
      <c r="T41" s="2"/>
    </row>
    <row r="42" ht="16.5" customHeight="1">
      <c r="T42" s="2"/>
    </row>
    <row r="43" ht="16.5" customHeight="1">
      <c r="T43" s="2"/>
    </row>
    <row r="44" ht="16.5" customHeight="1">
      <c r="T44" s="2"/>
    </row>
    <row r="45" ht="16.5" customHeight="1">
      <c r="T45" s="2"/>
    </row>
    <row r="46" ht="16.5" customHeight="1">
      <c r="T46" s="2"/>
    </row>
    <row r="47" ht="16.5" customHeight="1">
      <c r="T47" s="2"/>
    </row>
    <row r="48" ht="16.5" customHeight="1">
      <c r="T48" s="2"/>
    </row>
    <row r="49" ht="16.5" customHeight="1">
      <c r="T49" s="2"/>
    </row>
    <row r="50" ht="16.5" customHeight="1">
      <c r="T50" s="2"/>
    </row>
    <row r="51" ht="16.5" customHeight="1">
      <c r="T51" s="2"/>
    </row>
    <row r="52" ht="16.5" customHeight="1">
      <c r="T52" s="2"/>
    </row>
    <row r="53" ht="16.5" customHeight="1">
      <c r="T53" s="2"/>
    </row>
    <row r="54" ht="16.5" customHeight="1">
      <c r="T54" s="2"/>
    </row>
    <row r="55" ht="16.5" customHeight="1">
      <c r="T55" s="2"/>
    </row>
    <row r="56" ht="16.5" customHeight="1">
      <c r="T56" s="2"/>
    </row>
    <row r="57" ht="16.5" customHeight="1">
      <c r="T57" s="2"/>
    </row>
    <row r="58" ht="16.5" customHeight="1">
      <c r="T58" s="2"/>
    </row>
    <row r="59" ht="16.5" customHeight="1">
      <c r="T59" s="2"/>
    </row>
    <row r="60" ht="16.5" customHeight="1">
      <c r="T60" s="2"/>
    </row>
    <row r="61" ht="16.5" customHeight="1">
      <c r="T61" s="2"/>
    </row>
    <row r="62" ht="16.5" customHeight="1">
      <c r="T62" s="2"/>
    </row>
    <row r="63" ht="16.5" customHeight="1">
      <c r="T63" s="2"/>
    </row>
    <row r="64" ht="16.5" customHeight="1">
      <c r="T64" s="2"/>
    </row>
    <row r="65" ht="16.5" customHeight="1">
      <c r="T65" s="2"/>
    </row>
    <row r="66" ht="16.5" customHeight="1">
      <c r="T66" s="2"/>
    </row>
    <row r="67" ht="16.5" customHeight="1">
      <c r="T67" s="2"/>
    </row>
    <row r="68" ht="16.5" customHeight="1">
      <c r="T68" s="2"/>
    </row>
    <row r="69" ht="16.5" customHeight="1">
      <c r="T69" s="2"/>
    </row>
    <row r="70" ht="16.5" customHeight="1">
      <c r="T70" s="2"/>
    </row>
    <row r="71" ht="16.5" customHeight="1">
      <c r="T71" s="2"/>
    </row>
    <row r="72" ht="16.5" customHeight="1">
      <c r="T72" s="2"/>
    </row>
    <row r="73" ht="16.5" customHeight="1">
      <c r="T73" s="2"/>
    </row>
    <row r="74" ht="16.5" customHeight="1">
      <c r="T74" s="2"/>
    </row>
    <row r="75" ht="16.5" customHeight="1">
      <c r="T75" s="2"/>
    </row>
    <row r="76" ht="16.5" customHeight="1">
      <c r="T76" s="2"/>
    </row>
    <row r="77" ht="16.5" customHeight="1">
      <c r="T77" s="2"/>
    </row>
    <row r="78" ht="16.5" customHeight="1">
      <c r="T78" s="2"/>
    </row>
    <row r="79" ht="16.5" customHeight="1">
      <c r="T79" s="2"/>
    </row>
    <row r="80" ht="16.5" customHeight="1">
      <c r="T80" s="2"/>
    </row>
    <row r="81" ht="16.5" customHeight="1">
      <c r="T81" s="2"/>
    </row>
    <row r="82" ht="16.5" customHeight="1">
      <c r="T82" s="2"/>
    </row>
    <row r="83" ht="16.5" customHeight="1">
      <c r="T83" s="2"/>
    </row>
    <row r="84" ht="16.5" customHeight="1">
      <c r="T84" s="2"/>
    </row>
    <row r="85" ht="16.5" customHeight="1">
      <c r="T85" s="2"/>
    </row>
    <row r="86" ht="16.5" customHeight="1">
      <c r="T86" s="2"/>
    </row>
    <row r="87" ht="16.5" customHeight="1">
      <c r="T87" s="2"/>
    </row>
    <row r="88" ht="16.5" customHeight="1">
      <c r="T88" s="2"/>
    </row>
    <row r="89" ht="16.5" customHeight="1">
      <c r="T89" s="2"/>
    </row>
    <row r="90" ht="16.5" customHeight="1">
      <c r="T90" s="2"/>
    </row>
    <row r="91" ht="16.5" customHeight="1">
      <c r="T91" s="2"/>
    </row>
    <row r="92" ht="16.5" customHeight="1">
      <c r="T92" s="2"/>
    </row>
    <row r="93" ht="16.5" customHeight="1">
      <c r="T93" s="2"/>
    </row>
    <row r="94" ht="16.5" customHeight="1">
      <c r="T94" s="2"/>
    </row>
    <row r="95" ht="16.5" customHeight="1">
      <c r="T95" s="2"/>
    </row>
    <row r="96" ht="16.5" customHeight="1">
      <c r="T96" s="2"/>
    </row>
    <row r="97" ht="16.5" customHeight="1">
      <c r="T97" s="2"/>
    </row>
    <row r="98" ht="16.5" customHeight="1">
      <c r="T98" s="2"/>
    </row>
    <row r="99" ht="16.5" customHeight="1">
      <c r="T99" s="2"/>
    </row>
    <row r="100" ht="16.5" customHeight="1">
      <c r="T100" s="2"/>
    </row>
    <row r="101" ht="16.5" customHeight="1">
      <c r="T101" s="2"/>
    </row>
    <row r="102" ht="16.5" customHeight="1">
      <c r="T102" s="2"/>
    </row>
    <row r="103" ht="16.5" customHeight="1">
      <c r="T103" s="2"/>
    </row>
    <row r="104" ht="16.5" customHeight="1">
      <c r="T104" s="2"/>
    </row>
    <row r="105" ht="16.5" customHeight="1">
      <c r="T105" s="2"/>
    </row>
    <row r="106" ht="16.5" customHeight="1">
      <c r="T106" s="2"/>
    </row>
    <row r="107" ht="16.5" customHeight="1">
      <c r="T107" s="2"/>
    </row>
    <row r="108" ht="16.5" customHeight="1">
      <c r="T108" s="2"/>
    </row>
    <row r="109" ht="16.5" customHeight="1">
      <c r="T109" s="2"/>
    </row>
    <row r="110" ht="16.5" customHeight="1">
      <c r="T110" s="2"/>
    </row>
    <row r="111" ht="16.5" customHeight="1">
      <c r="T111" s="2"/>
    </row>
    <row r="112" ht="16.5" customHeight="1">
      <c r="T112" s="2"/>
    </row>
    <row r="113" ht="16.5" customHeight="1">
      <c r="T113" s="2"/>
    </row>
    <row r="114" ht="16.5" customHeight="1">
      <c r="T114" s="2"/>
    </row>
    <row r="115" ht="16.5" customHeight="1">
      <c r="T115" s="2"/>
    </row>
    <row r="116" ht="16.5" customHeight="1">
      <c r="T116" s="2"/>
    </row>
    <row r="117" ht="16.5" customHeight="1">
      <c r="T117" s="2"/>
    </row>
    <row r="118" ht="16.5" customHeight="1">
      <c r="T118" s="2"/>
    </row>
    <row r="119" ht="16.5" customHeight="1">
      <c r="T119" s="2"/>
    </row>
    <row r="120" ht="16.5" customHeight="1">
      <c r="T120" s="2"/>
    </row>
    <row r="121" ht="16.5" customHeight="1">
      <c r="T121" s="2"/>
    </row>
    <row r="122" ht="16.5" customHeight="1">
      <c r="T122" s="2"/>
    </row>
    <row r="123" ht="16.5" customHeight="1">
      <c r="T123" s="2"/>
    </row>
    <row r="124" ht="16.5" customHeight="1">
      <c r="T124" s="2"/>
    </row>
    <row r="125" ht="16.5" customHeight="1">
      <c r="T125" s="2"/>
    </row>
    <row r="126" ht="16.5" customHeight="1">
      <c r="T126" s="2"/>
    </row>
    <row r="127" ht="16.5" customHeight="1">
      <c r="T127" s="2"/>
    </row>
    <row r="128" ht="16.5" customHeight="1">
      <c r="T128" s="2"/>
    </row>
    <row r="129" ht="16.5" customHeight="1">
      <c r="T129" s="2"/>
    </row>
    <row r="130" ht="16.5" customHeight="1">
      <c r="T130" s="2"/>
    </row>
    <row r="131" ht="16.5" customHeight="1">
      <c r="T131" s="2"/>
    </row>
    <row r="132" ht="16.5" customHeight="1">
      <c r="T132" s="2"/>
    </row>
    <row r="133" ht="16.5" customHeight="1">
      <c r="T133" s="2"/>
    </row>
    <row r="134" ht="16.5" customHeight="1">
      <c r="T134" s="2"/>
    </row>
    <row r="135" ht="16.5" customHeight="1">
      <c r="T135" s="2"/>
    </row>
    <row r="136" ht="16.5" customHeight="1">
      <c r="T136" s="2"/>
    </row>
    <row r="137" ht="16.5" customHeight="1">
      <c r="T137" s="2"/>
    </row>
    <row r="138" ht="16.5" customHeight="1">
      <c r="T138" s="2"/>
    </row>
    <row r="139" ht="16.5" customHeight="1">
      <c r="T139" s="2"/>
    </row>
    <row r="140" ht="16.5" customHeight="1">
      <c r="T140" s="2"/>
    </row>
    <row r="141" ht="16.5" customHeight="1">
      <c r="T141" s="2"/>
    </row>
    <row r="142" ht="16.5" customHeight="1">
      <c r="T142" s="2"/>
    </row>
    <row r="143" ht="16.5" customHeight="1">
      <c r="T143" s="2"/>
    </row>
    <row r="144" ht="16.5" customHeight="1">
      <c r="T144" s="2"/>
    </row>
    <row r="145" ht="16.5" customHeight="1">
      <c r="T145" s="2"/>
    </row>
    <row r="146" ht="16.5" customHeight="1">
      <c r="T146" s="2"/>
    </row>
    <row r="147" ht="16.5" customHeight="1">
      <c r="T147" s="2"/>
    </row>
    <row r="148" ht="16.5" customHeight="1">
      <c r="T148" s="2"/>
    </row>
    <row r="149" ht="16.5" customHeight="1">
      <c r="T149" s="2"/>
    </row>
    <row r="150" ht="16.5" customHeight="1">
      <c r="T150" s="2"/>
    </row>
    <row r="151" ht="16.5" customHeight="1">
      <c r="T151" s="2"/>
    </row>
    <row r="152" ht="16.5" customHeight="1">
      <c r="T152" s="2"/>
    </row>
    <row r="153" ht="16.5" customHeight="1">
      <c r="T153" s="2"/>
    </row>
    <row r="154" ht="16.5" customHeight="1">
      <c r="T154" s="2"/>
    </row>
    <row r="155" ht="16.5" customHeight="1">
      <c r="T155" s="2"/>
    </row>
    <row r="156" ht="16.5" customHeight="1">
      <c r="T156" s="2"/>
    </row>
    <row r="157" ht="16.5" customHeight="1">
      <c r="T157" s="2"/>
    </row>
    <row r="158" ht="16.5" customHeight="1">
      <c r="T158" s="2"/>
    </row>
    <row r="159" ht="16.5" customHeight="1">
      <c r="T159" s="2"/>
    </row>
    <row r="160" ht="16.5" customHeight="1">
      <c r="T160" s="2"/>
    </row>
    <row r="161" ht="16.5" customHeight="1">
      <c r="T161" s="2"/>
    </row>
    <row r="162" ht="16.5" customHeight="1">
      <c r="T162" s="2"/>
    </row>
    <row r="163" ht="16.5" customHeight="1">
      <c r="T163" s="2"/>
    </row>
    <row r="164" ht="16.5" customHeight="1">
      <c r="T164" s="2"/>
    </row>
    <row r="165" ht="16.5" customHeight="1">
      <c r="T165" s="2"/>
    </row>
    <row r="166" ht="16.5" customHeight="1">
      <c r="T166" s="2"/>
    </row>
    <row r="167" ht="16.5" customHeight="1">
      <c r="T167" s="2"/>
    </row>
    <row r="168" ht="16.5" customHeight="1">
      <c r="T168" s="2"/>
    </row>
    <row r="169" ht="16.5" customHeight="1">
      <c r="T169" s="2"/>
    </row>
    <row r="170" ht="16.5" customHeight="1">
      <c r="T170" s="2"/>
    </row>
    <row r="171" ht="16.5" customHeight="1">
      <c r="T171" s="2"/>
    </row>
    <row r="172" ht="16.5" customHeight="1">
      <c r="T172" s="2"/>
    </row>
    <row r="173" ht="16.5" customHeight="1">
      <c r="T173" s="2"/>
    </row>
    <row r="174" ht="16.5" customHeight="1">
      <c r="T174" s="2"/>
    </row>
    <row r="175" ht="16.5" customHeight="1">
      <c r="T175" s="2"/>
    </row>
    <row r="176" ht="16.5" customHeight="1">
      <c r="T176" s="2"/>
    </row>
    <row r="177" ht="16.5" customHeight="1">
      <c r="T177" s="2"/>
    </row>
    <row r="178" ht="16.5" customHeight="1">
      <c r="T178" s="2"/>
    </row>
    <row r="179" ht="16.5" customHeight="1">
      <c r="T179" s="2"/>
    </row>
    <row r="180" ht="16.5" customHeight="1">
      <c r="T180" s="2"/>
    </row>
    <row r="181" ht="16.5" customHeight="1">
      <c r="T181" s="2"/>
    </row>
    <row r="182" ht="16.5" customHeight="1">
      <c r="T182" s="2"/>
    </row>
    <row r="183" ht="16.5" customHeight="1">
      <c r="T183" s="2"/>
    </row>
    <row r="184" ht="16.5" customHeight="1">
      <c r="T184" s="2"/>
    </row>
    <row r="185" ht="16.5" customHeight="1">
      <c r="T185" s="2"/>
    </row>
    <row r="186" ht="16.5" customHeight="1">
      <c r="T186" s="2"/>
    </row>
    <row r="187" ht="16.5" customHeight="1">
      <c r="T187" s="2"/>
    </row>
    <row r="188" ht="16.5" customHeight="1">
      <c r="T188" s="2"/>
    </row>
    <row r="189" ht="16.5" customHeight="1">
      <c r="T189" s="2"/>
    </row>
    <row r="190" ht="16.5" customHeight="1">
      <c r="T190" s="2"/>
    </row>
    <row r="191" ht="16.5" customHeight="1">
      <c r="T191" s="2"/>
    </row>
    <row r="192" ht="16.5" customHeight="1">
      <c r="T192" s="2"/>
    </row>
    <row r="193" ht="16.5" customHeight="1">
      <c r="T193" s="2"/>
    </row>
    <row r="194" ht="16.5" customHeight="1">
      <c r="T194" s="2"/>
    </row>
    <row r="195" ht="16.5" customHeight="1">
      <c r="T195" s="2"/>
    </row>
    <row r="196" ht="16.5" customHeight="1">
      <c r="T196" s="2"/>
    </row>
    <row r="197" ht="16.5" customHeight="1">
      <c r="T197" s="2"/>
    </row>
    <row r="198" ht="16.5" customHeight="1">
      <c r="T198" s="2"/>
    </row>
    <row r="199" ht="16.5" customHeight="1">
      <c r="T199" s="2"/>
    </row>
    <row r="200" ht="16.5" customHeight="1">
      <c r="T200" s="2"/>
    </row>
    <row r="201" ht="16.5" customHeight="1">
      <c r="T201" s="2"/>
    </row>
    <row r="202" ht="16.5" customHeight="1">
      <c r="T202" s="2"/>
    </row>
    <row r="203" ht="16.5" customHeight="1">
      <c r="T203" s="2"/>
    </row>
    <row r="204" ht="16.5" customHeight="1">
      <c r="T204" s="2"/>
    </row>
    <row r="205" ht="16.5" customHeight="1">
      <c r="T205" s="2"/>
    </row>
    <row r="206" ht="16.5" customHeight="1">
      <c r="T206" s="2"/>
    </row>
    <row r="207" ht="16.5" customHeight="1">
      <c r="T207" s="2"/>
    </row>
    <row r="208" ht="16.5" customHeight="1">
      <c r="T208" s="2"/>
    </row>
    <row r="209" ht="16.5" customHeight="1">
      <c r="T209" s="2"/>
    </row>
    <row r="210" ht="16.5" customHeight="1">
      <c r="T210" s="2"/>
    </row>
    <row r="211" ht="16.5" customHeight="1">
      <c r="T211" s="2"/>
    </row>
    <row r="212" ht="16.5" customHeight="1">
      <c r="T212" s="2"/>
    </row>
    <row r="213" ht="16.5" customHeight="1">
      <c r="T213" s="2"/>
    </row>
    <row r="214" ht="16.5" customHeight="1">
      <c r="T214" s="2"/>
    </row>
    <row r="215" ht="16.5" customHeight="1">
      <c r="T215" s="2"/>
    </row>
    <row r="216" ht="16.5" customHeight="1">
      <c r="T216" s="2"/>
    </row>
    <row r="217" ht="16.5" customHeight="1">
      <c r="T217" s="2"/>
    </row>
    <row r="218" ht="16.5" customHeight="1">
      <c r="T218" s="2"/>
    </row>
    <row r="219" ht="16.5" customHeight="1">
      <c r="T219" s="2"/>
    </row>
    <row r="220" ht="16.5" customHeight="1">
      <c r="T220" s="2"/>
    </row>
    <row r="221" ht="16.5" customHeight="1">
      <c r="T221" s="2"/>
    </row>
    <row r="222" ht="16.5" customHeight="1">
      <c r="T222" s="2"/>
    </row>
    <row r="223" ht="16.5" customHeight="1">
      <c r="T223" s="2"/>
    </row>
    <row r="224" ht="16.5" customHeight="1">
      <c r="T224" s="2"/>
    </row>
    <row r="225" ht="16.5" customHeight="1">
      <c r="T225" s="2"/>
    </row>
    <row r="226" ht="16.5" customHeight="1">
      <c r="T226" s="2"/>
    </row>
    <row r="227" ht="16.5" customHeight="1">
      <c r="T227" s="2"/>
    </row>
    <row r="228" ht="16.5" customHeight="1">
      <c r="T228" s="2"/>
    </row>
    <row r="229" ht="16.5" customHeight="1">
      <c r="T229" s="2"/>
    </row>
    <row r="230" ht="16.5" customHeight="1">
      <c r="T230" s="2"/>
    </row>
    <row r="231" ht="16.5" customHeight="1">
      <c r="T231" s="2"/>
    </row>
    <row r="232" ht="16.5" customHeight="1">
      <c r="T232" s="2"/>
    </row>
    <row r="233" ht="16.5" customHeight="1">
      <c r="T233" s="2"/>
    </row>
    <row r="234" ht="16.5" customHeight="1">
      <c r="T234" s="2"/>
    </row>
    <row r="235" ht="16.5" customHeight="1">
      <c r="T235" s="2"/>
    </row>
    <row r="236" ht="16.5" customHeight="1">
      <c r="T236" s="2"/>
    </row>
    <row r="237" ht="16.5" customHeight="1">
      <c r="T237" s="2"/>
    </row>
    <row r="238" ht="16.5" customHeight="1">
      <c r="T238" s="2"/>
    </row>
    <row r="239" ht="16.5" customHeight="1">
      <c r="T239" s="2"/>
    </row>
    <row r="240" ht="16.5" customHeight="1">
      <c r="T240" s="2"/>
    </row>
    <row r="241" ht="16.5" customHeight="1">
      <c r="T241" s="2"/>
    </row>
    <row r="242" ht="16.5" customHeight="1">
      <c r="T242" s="2"/>
    </row>
    <row r="243" ht="16.5" customHeight="1">
      <c r="T243" s="2"/>
    </row>
    <row r="244" ht="16.5" customHeight="1">
      <c r="T244" s="2"/>
    </row>
    <row r="245" ht="16.5" customHeight="1">
      <c r="T245" s="2"/>
    </row>
    <row r="246" ht="16.5" customHeight="1">
      <c r="T246" s="2"/>
    </row>
    <row r="247" ht="16.5" customHeight="1">
      <c r="T247" s="2"/>
    </row>
    <row r="248" ht="16.5" customHeight="1">
      <c r="T248" s="2"/>
    </row>
    <row r="249" ht="16.5" customHeight="1">
      <c r="T249" s="2"/>
    </row>
    <row r="250" ht="16.5" customHeight="1">
      <c r="T250" s="2"/>
    </row>
    <row r="251" ht="16.5" customHeight="1">
      <c r="T251" s="2"/>
    </row>
    <row r="252" ht="16.5" customHeight="1">
      <c r="T252" s="2"/>
    </row>
    <row r="253" ht="16.5" customHeight="1">
      <c r="T253" s="2"/>
    </row>
    <row r="254" ht="16.5" customHeight="1">
      <c r="T254" s="2"/>
    </row>
    <row r="255" ht="16.5" customHeight="1">
      <c r="T255" s="2"/>
    </row>
    <row r="256" ht="16.5" customHeight="1">
      <c r="T256" s="2"/>
    </row>
    <row r="257" ht="16.5" customHeight="1">
      <c r="T257" s="2"/>
    </row>
    <row r="258" ht="16.5" customHeight="1">
      <c r="T258" s="2"/>
    </row>
    <row r="259" ht="16.5" customHeight="1">
      <c r="T259" s="2"/>
    </row>
    <row r="260" ht="16.5" customHeight="1">
      <c r="T260" s="2"/>
    </row>
    <row r="261" ht="16.5" customHeight="1">
      <c r="T261" s="2"/>
    </row>
    <row r="262" ht="16.5" customHeight="1">
      <c r="T262" s="2"/>
    </row>
    <row r="263" ht="16.5" customHeight="1">
      <c r="T263" s="2"/>
    </row>
    <row r="264" ht="16.5" customHeight="1">
      <c r="T264" s="2"/>
    </row>
    <row r="265" ht="16.5" customHeight="1">
      <c r="T265" s="2"/>
    </row>
    <row r="266" ht="16.5" customHeight="1">
      <c r="T266" s="2"/>
    </row>
    <row r="267" ht="16.5" customHeight="1">
      <c r="T267" s="2"/>
    </row>
    <row r="268" ht="16.5" customHeight="1">
      <c r="T268" s="2"/>
    </row>
    <row r="269" ht="16.5" customHeight="1">
      <c r="T269" s="2"/>
    </row>
    <row r="270" ht="16.5" customHeight="1">
      <c r="T270" s="2"/>
    </row>
    <row r="271" ht="16.5" customHeight="1">
      <c r="T271" s="2"/>
    </row>
    <row r="272" ht="16.5" customHeight="1">
      <c r="T272" s="2"/>
    </row>
    <row r="273" ht="16.5" customHeight="1">
      <c r="T273" s="2"/>
    </row>
    <row r="274" ht="16.5" customHeight="1">
      <c r="T274" s="2"/>
    </row>
    <row r="275" ht="16.5" customHeight="1">
      <c r="T275" s="2"/>
    </row>
    <row r="276" ht="16.5" customHeight="1">
      <c r="T276" s="2"/>
    </row>
    <row r="277" ht="16.5" customHeight="1">
      <c r="T277" s="2"/>
    </row>
    <row r="278" ht="16.5" customHeight="1">
      <c r="T278" s="2"/>
    </row>
    <row r="279" ht="16.5" customHeight="1">
      <c r="T279" s="2"/>
    </row>
    <row r="280" ht="16.5" customHeight="1">
      <c r="T280" s="2"/>
    </row>
    <row r="281" ht="16.5" customHeight="1">
      <c r="T281" s="2"/>
    </row>
    <row r="282" ht="16.5" customHeight="1">
      <c r="T282" s="2"/>
    </row>
    <row r="283" ht="16.5" customHeight="1">
      <c r="T283" s="2"/>
    </row>
    <row r="284" ht="16.5" customHeight="1">
      <c r="T284" s="2"/>
    </row>
    <row r="285" ht="16.5" customHeight="1">
      <c r="T285" s="2"/>
    </row>
    <row r="286" ht="16.5" customHeight="1">
      <c r="T286" s="2"/>
    </row>
    <row r="287" ht="16.5" customHeight="1">
      <c r="T287" s="2"/>
    </row>
    <row r="288" ht="16.5" customHeight="1">
      <c r="T288" s="2"/>
    </row>
    <row r="289" ht="16.5" customHeight="1">
      <c r="T289" s="2"/>
    </row>
    <row r="290" ht="16.5" customHeight="1">
      <c r="T290" s="2"/>
    </row>
    <row r="291" ht="16.5" customHeight="1">
      <c r="T291" s="2"/>
    </row>
    <row r="292" ht="16.5" customHeight="1">
      <c r="T292" s="2"/>
    </row>
    <row r="293" ht="16.5" customHeight="1">
      <c r="T293" s="2"/>
    </row>
    <row r="294" ht="16.5" customHeight="1">
      <c r="T294" s="2"/>
    </row>
    <row r="295" ht="16.5" customHeight="1">
      <c r="T295" s="2"/>
    </row>
    <row r="296" ht="16.5" customHeight="1">
      <c r="T296" s="2"/>
    </row>
    <row r="297" ht="16.5" customHeight="1">
      <c r="T297" s="2"/>
    </row>
    <row r="298" ht="16.5" customHeight="1">
      <c r="T298" s="2"/>
    </row>
    <row r="299" ht="16.5" customHeight="1">
      <c r="T299" s="2"/>
    </row>
    <row r="300" ht="16.5" customHeight="1">
      <c r="T300" s="2"/>
    </row>
    <row r="301" ht="16.5" customHeight="1">
      <c r="T301" s="2"/>
    </row>
    <row r="302" ht="16.5" customHeight="1">
      <c r="T302" s="2"/>
    </row>
    <row r="303" ht="16.5" customHeight="1">
      <c r="T303" s="2"/>
    </row>
    <row r="304" ht="16.5" customHeight="1">
      <c r="T304" s="2"/>
    </row>
    <row r="305" ht="16.5" customHeight="1">
      <c r="T305" s="2"/>
    </row>
    <row r="306" ht="16.5" customHeight="1">
      <c r="T306" s="2"/>
    </row>
    <row r="307" ht="16.5" customHeight="1">
      <c r="T307" s="2"/>
    </row>
    <row r="308" ht="16.5" customHeight="1">
      <c r="T308" s="2"/>
    </row>
    <row r="309" ht="16.5" customHeight="1">
      <c r="T309" s="2"/>
    </row>
    <row r="310" ht="16.5" customHeight="1">
      <c r="T310" s="2"/>
    </row>
    <row r="311" ht="16.5" customHeight="1">
      <c r="T311" s="2"/>
    </row>
    <row r="312" ht="16.5" customHeight="1">
      <c r="T312" s="2"/>
    </row>
    <row r="313" ht="16.5" customHeight="1">
      <c r="T313" s="2"/>
    </row>
    <row r="314" ht="16.5" customHeight="1">
      <c r="T314" s="2"/>
    </row>
    <row r="315" ht="16.5" customHeight="1">
      <c r="T315" s="2"/>
    </row>
    <row r="316" ht="16.5" customHeight="1">
      <c r="T316" s="2"/>
    </row>
    <row r="317" ht="16.5" customHeight="1">
      <c r="T317" s="2"/>
    </row>
    <row r="318" ht="16.5" customHeight="1">
      <c r="T318" s="2"/>
    </row>
    <row r="319" ht="16.5" customHeight="1">
      <c r="T319" s="2"/>
    </row>
    <row r="320" ht="16.5" customHeight="1">
      <c r="T320" s="2"/>
    </row>
    <row r="321" ht="16.5" customHeight="1">
      <c r="T321" s="2"/>
    </row>
    <row r="322" ht="16.5" customHeight="1">
      <c r="T322" s="2"/>
    </row>
    <row r="323" ht="16.5" customHeight="1">
      <c r="T323" s="2"/>
    </row>
    <row r="324" ht="16.5" customHeight="1">
      <c r="T324" s="2"/>
    </row>
    <row r="325" ht="16.5" customHeight="1">
      <c r="T325" s="2"/>
    </row>
    <row r="326" ht="16.5" customHeight="1">
      <c r="T326" s="2"/>
    </row>
    <row r="327" ht="16.5" customHeight="1">
      <c r="T327" s="2"/>
    </row>
    <row r="328" ht="16.5" customHeight="1">
      <c r="T328" s="2"/>
    </row>
    <row r="329" ht="16.5" customHeight="1">
      <c r="T329" s="2"/>
    </row>
    <row r="330" ht="16.5" customHeight="1">
      <c r="T330" s="2"/>
    </row>
    <row r="331" ht="16.5" customHeight="1">
      <c r="T331" s="2"/>
    </row>
    <row r="332" ht="16.5" customHeight="1">
      <c r="T332" s="2"/>
    </row>
    <row r="333" ht="16.5" customHeight="1">
      <c r="T333" s="2"/>
    </row>
    <row r="334" ht="16.5" customHeight="1">
      <c r="T334" s="2"/>
    </row>
    <row r="335" ht="16.5" customHeight="1">
      <c r="T335" s="2"/>
    </row>
    <row r="336" ht="16.5" customHeight="1">
      <c r="T336" s="2"/>
    </row>
    <row r="337" ht="16.5" customHeight="1">
      <c r="T337" s="2"/>
    </row>
    <row r="338" ht="16.5" customHeight="1">
      <c r="T338" s="2"/>
    </row>
    <row r="339" ht="16.5" customHeight="1">
      <c r="T339" s="2"/>
    </row>
    <row r="340" ht="16.5" customHeight="1">
      <c r="T340" s="2"/>
    </row>
    <row r="341" ht="16.5" customHeight="1">
      <c r="T341" s="2"/>
    </row>
    <row r="342" ht="16.5" customHeight="1">
      <c r="T342" s="2"/>
    </row>
    <row r="343" ht="16.5" customHeight="1">
      <c r="T343" s="2"/>
    </row>
    <row r="344" ht="16.5" customHeight="1">
      <c r="T344" s="2"/>
    </row>
    <row r="345" ht="16.5" customHeight="1">
      <c r="T345" s="2"/>
    </row>
    <row r="346" ht="16.5" customHeight="1">
      <c r="T346" s="2"/>
    </row>
    <row r="347" ht="16.5" customHeight="1">
      <c r="T347" s="2"/>
    </row>
    <row r="348" ht="16.5" customHeight="1">
      <c r="T348" s="2"/>
    </row>
    <row r="349" ht="16.5" customHeight="1">
      <c r="T349" s="2"/>
    </row>
    <row r="350" ht="16.5" customHeight="1">
      <c r="T350" s="2"/>
    </row>
    <row r="351" ht="16.5" customHeight="1">
      <c r="T351" s="2"/>
    </row>
    <row r="352" ht="16.5" customHeight="1">
      <c r="T352" s="2"/>
    </row>
    <row r="353" ht="16.5" customHeight="1">
      <c r="T353" s="2"/>
    </row>
    <row r="354" ht="16.5" customHeight="1">
      <c r="T354" s="2"/>
    </row>
    <row r="355" ht="16.5" customHeight="1">
      <c r="T355" s="2"/>
    </row>
    <row r="356" ht="16.5" customHeight="1">
      <c r="T356" s="2"/>
    </row>
    <row r="357" ht="16.5" customHeight="1">
      <c r="T357" s="2"/>
    </row>
    <row r="358" ht="16.5" customHeight="1">
      <c r="T358" s="2"/>
    </row>
    <row r="359" ht="16.5" customHeight="1">
      <c r="T359" s="2"/>
    </row>
    <row r="360" ht="16.5" customHeight="1">
      <c r="T360" s="2"/>
    </row>
    <row r="361" ht="16.5" customHeight="1">
      <c r="T361" s="2"/>
    </row>
    <row r="362" ht="16.5" customHeight="1">
      <c r="T362" s="2"/>
    </row>
    <row r="363" ht="16.5" customHeight="1">
      <c r="T363" s="2"/>
    </row>
    <row r="364" ht="16.5" customHeight="1">
      <c r="T364" s="2"/>
    </row>
    <row r="365" ht="16.5" customHeight="1">
      <c r="T365" s="2"/>
    </row>
    <row r="366" ht="16.5" customHeight="1">
      <c r="T366" s="2"/>
    </row>
    <row r="367" ht="16.5" customHeight="1">
      <c r="T367" s="2"/>
    </row>
    <row r="368" ht="16.5" customHeight="1">
      <c r="T368" s="2"/>
    </row>
    <row r="369" ht="16.5" customHeight="1">
      <c r="T369" s="2"/>
    </row>
    <row r="370" ht="16.5" customHeight="1">
      <c r="T370" s="2"/>
    </row>
    <row r="371" ht="16.5" customHeight="1">
      <c r="T371" s="2"/>
    </row>
    <row r="372" ht="16.5" customHeight="1">
      <c r="T372" s="2"/>
    </row>
    <row r="373" ht="16.5" customHeight="1">
      <c r="T373" s="2"/>
    </row>
    <row r="374" ht="16.5" customHeight="1">
      <c r="T374" s="2"/>
    </row>
    <row r="375" ht="16.5" customHeight="1">
      <c r="T375" s="2"/>
    </row>
    <row r="376" ht="16.5" customHeight="1">
      <c r="T376" s="2"/>
    </row>
    <row r="377" ht="16.5" customHeight="1">
      <c r="T377" s="2"/>
    </row>
    <row r="378" ht="16.5" customHeight="1">
      <c r="T378" s="2"/>
    </row>
    <row r="379" ht="16.5" customHeight="1">
      <c r="T379" s="2"/>
    </row>
    <row r="380" ht="16.5" customHeight="1">
      <c r="T380" s="2"/>
    </row>
    <row r="381" ht="16.5" customHeight="1">
      <c r="T381" s="2"/>
    </row>
    <row r="382" ht="16.5" customHeight="1">
      <c r="T382" s="2"/>
    </row>
    <row r="383" ht="16.5" customHeight="1">
      <c r="T383" s="2"/>
    </row>
    <row r="384" ht="16.5" customHeight="1">
      <c r="T384" s="2"/>
    </row>
    <row r="385" ht="16.5" customHeight="1">
      <c r="T385" s="2"/>
    </row>
    <row r="386" ht="16.5" customHeight="1">
      <c r="T386" s="2"/>
    </row>
    <row r="387" ht="16.5" customHeight="1">
      <c r="T387" s="2"/>
    </row>
    <row r="388" ht="16.5" customHeight="1">
      <c r="T388" s="2"/>
    </row>
    <row r="389" ht="16.5" customHeight="1">
      <c r="T389" s="2"/>
    </row>
    <row r="390" ht="16.5" customHeight="1">
      <c r="T390" s="2"/>
    </row>
    <row r="391" ht="16.5" customHeight="1">
      <c r="T391" s="2"/>
    </row>
    <row r="392" ht="16.5" customHeight="1">
      <c r="T392" s="2"/>
    </row>
    <row r="393" ht="16.5" customHeight="1">
      <c r="T393" s="2"/>
    </row>
    <row r="394" ht="16.5" customHeight="1">
      <c r="T394" s="2"/>
    </row>
    <row r="395" ht="16.5" customHeight="1">
      <c r="T395" s="2"/>
    </row>
    <row r="396" ht="16.5" customHeight="1">
      <c r="T396" s="2"/>
    </row>
    <row r="397" ht="16.5" customHeight="1">
      <c r="T397" s="2"/>
    </row>
    <row r="398" ht="16.5" customHeight="1">
      <c r="T398" s="2"/>
    </row>
    <row r="399" ht="16.5" customHeight="1">
      <c r="T399" s="2"/>
    </row>
    <row r="400" ht="16.5" customHeight="1">
      <c r="T400" s="2"/>
    </row>
    <row r="401" ht="16.5" customHeight="1">
      <c r="T401" s="2"/>
    </row>
    <row r="402" ht="16.5" customHeight="1">
      <c r="T402" s="2"/>
    </row>
    <row r="403" ht="16.5" customHeight="1">
      <c r="T403" s="2"/>
    </row>
    <row r="404" ht="16.5" customHeight="1">
      <c r="T404" s="2"/>
    </row>
    <row r="405" ht="16.5" customHeight="1">
      <c r="T405" s="2"/>
    </row>
    <row r="406" ht="16.5" customHeight="1">
      <c r="T406" s="2"/>
    </row>
    <row r="407" ht="16.5" customHeight="1">
      <c r="T407" s="2"/>
    </row>
    <row r="408" ht="16.5" customHeight="1">
      <c r="T408" s="2"/>
    </row>
    <row r="409" ht="16.5" customHeight="1">
      <c r="T409" s="2"/>
    </row>
    <row r="410" ht="16.5" customHeight="1">
      <c r="T410" s="2"/>
    </row>
    <row r="411" ht="16.5" customHeight="1">
      <c r="T411" s="2"/>
    </row>
    <row r="412" ht="16.5" customHeight="1">
      <c r="T412" s="2"/>
    </row>
    <row r="413" ht="16.5" customHeight="1">
      <c r="T413" s="2"/>
    </row>
    <row r="414" ht="16.5" customHeight="1">
      <c r="T414" s="2"/>
    </row>
    <row r="415" ht="16.5" customHeight="1">
      <c r="T415" s="2"/>
    </row>
    <row r="416" ht="16.5" customHeight="1">
      <c r="T416" s="2"/>
    </row>
    <row r="417" ht="16.5" customHeight="1">
      <c r="T417" s="2"/>
    </row>
    <row r="418" ht="16.5" customHeight="1">
      <c r="T418" s="2"/>
    </row>
    <row r="419" ht="16.5" customHeight="1">
      <c r="T419" s="2"/>
    </row>
    <row r="420" ht="16.5" customHeight="1">
      <c r="T420" s="2"/>
    </row>
    <row r="421" ht="16.5" customHeight="1">
      <c r="T421" s="2"/>
    </row>
    <row r="422" ht="16.5" customHeight="1">
      <c r="T422" s="2"/>
    </row>
    <row r="423" ht="16.5" customHeight="1">
      <c r="T423" s="2"/>
    </row>
    <row r="424" ht="16.5" customHeight="1">
      <c r="T424" s="2"/>
    </row>
    <row r="425" ht="16.5" customHeight="1">
      <c r="T425" s="2"/>
    </row>
    <row r="426" ht="16.5" customHeight="1">
      <c r="T426" s="2"/>
    </row>
    <row r="427" ht="16.5" customHeight="1">
      <c r="T427" s="2"/>
    </row>
    <row r="428" ht="16.5" customHeight="1">
      <c r="T428" s="2"/>
    </row>
    <row r="429" ht="16.5" customHeight="1">
      <c r="T429" s="2"/>
    </row>
    <row r="430" ht="16.5" customHeight="1">
      <c r="T430" s="2"/>
    </row>
    <row r="431" ht="16.5" customHeight="1">
      <c r="T431" s="2"/>
    </row>
    <row r="432" ht="16.5" customHeight="1">
      <c r="T432" s="2"/>
    </row>
    <row r="433" ht="16.5" customHeight="1">
      <c r="T433" s="2"/>
    </row>
    <row r="434" ht="16.5" customHeight="1">
      <c r="T434" s="2"/>
    </row>
    <row r="435" ht="16.5" customHeight="1">
      <c r="T435" s="2"/>
    </row>
    <row r="436" ht="16.5" customHeight="1">
      <c r="T436" s="2"/>
    </row>
    <row r="437" ht="16.5" customHeight="1">
      <c r="T437" s="2"/>
    </row>
    <row r="438" ht="16.5" customHeight="1">
      <c r="T438" s="2"/>
    </row>
    <row r="439" ht="16.5" customHeight="1">
      <c r="T439" s="2"/>
    </row>
    <row r="440" ht="16.5" customHeight="1">
      <c r="T440" s="2"/>
    </row>
    <row r="441" ht="16.5" customHeight="1">
      <c r="T441" s="2"/>
    </row>
    <row r="442" ht="16.5" customHeight="1">
      <c r="T442" s="2"/>
    </row>
    <row r="443" ht="16.5" customHeight="1">
      <c r="T443" s="2"/>
    </row>
    <row r="444" ht="16.5" customHeight="1">
      <c r="T444" s="2"/>
    </row>
    <row r="445" ht="16.5" customHeight="1">
      <c r="T445" s="2"/>
    </row>
    <row r="446" ht="16.5" customHeight="1">
      <c r="T446" s="2"/>
    </row>
    <row r="447" ht="16.5" customHeight="1">
      <c r="T447" s="2"/>
    </row>
    <row r="448" ht="16.5" customHeight="1">
      <c r="T448" s="2"/>
    </row>
    <row r="449" ht="16.5" customHeight="1">
      <c r="T449" s="2"/>
    </row>
    <row r="450" ht="16.5" customHeight="1">
      <c r="T450" s="2"/>
    </row>
    <row r="451" ht="16.5" customHeight="1">
      <c r="T451" s="2"/>
    </row>
    <row r="452" ht="16.5" customHeight="1">
      <c r="T452" s="2"/>
    </row>
    <row r="453" ht="16.5" customHeight="1">
      <c r="T453" s="2"/>
    </row>
    <row r="454" ht="16.5" customHeight="1">
      <c r="T454" s="2"/>
    </row>
    <row r="455" ht="16.5" customHeight="1">
      <c r="T455" s="2"/>
    </row>
    <row r="456" ht="16.5" customHeight="1">
      <c r="T456" s="2"/>
    </row>
    <row r="457" ht="16.5" customHeight="1">
      <c r="T457" s="2"/>
    </row>
    <row r="458" ht="16.5" customHeight="1">
      <c r="T458" s="2"/>
    </row>
    <row r="459" ht="16.5" customHeight="1">
      <c r="T459" s="2"/>
    </row>
    <row r="460" ht="16.5" customHeight="1">
      <c r="T460" s="2"/>
    </row>
    <row r="461" ht="16.5" customHeight="1">
      <c r="T461" s="2"/>
    </row>
    <row r="462" ht="16.5" customHeight="1">
      <c r="T462" s="2"/>
    </row>
    <row r="463" ht="16.5" customHeight="1">
      <c r="T463" s="2"/>
    </row>
    <row r="464" ht="16.5" customHeight="1">
      <c r="T464" s="2"/>
    </row>
    <row r="465" ht="16.5" customHeight="1">
      <c r="T465" s="2"/>
    </row>
    <row r="466" ht="16.5" customHeight="1">
      <c r="T466" s="2"/>
    </row>
    <row r="467" ht="16.5" customHeight="1">
      <c r="T467" s="2"/>
    </row>
    <row r="468" ht="16.5" customHeight="1">
      <c r="T468" s="2"/>
    </row>
    <row r="469" ht="16.5" customHeight="1">
      <c r="T469" s="2"/>
    </row>
    <row r="470" ht="16.5" customHeight="1">
      <c r="T470" s="2"/>
    </row>
    <row r="471" ht="16.5" customHeight="1">
      <c r="T471" s="2"/>
    </row>
    <row r="472" ht="16.5" customHeight="1">
      <c r="T472" s="2"/>
    </row>
    <row r="473" ht="16.5" customHeight="1">
      <c r="T473" s="2"/>
    </row>
    <row r="474" ht="16.5" customHeight="1">
      <c r="T474" s="2"/>
    </row>
    <row r="475" ht="16.5" customHeight="1">
      <c r="T475" s="2"/>
    </row>
    <row r="476" ht="16.5" customHeight="1">
      <c r="T476" s="2"/>
    </row>
    <row r="477" ht="16.5" customHeight="1">
      <c r="T477" s="2"/>
    </row>
    <row r="478" ht="16.5" customHeight="1">
      <c r="T478" s="2"/>
    </row>
    <row r="479" ht="16.5" customHeight="1">
      <c r="T479" s="2"/>
    </row>
    <row r="480" ht="16.5" customHeight="1">
      <c r="T480" s="2"/>
    </row>
    <row r="481" ht="16.5" customHeight="1">
      <c r="T481" s="2"/>
    </row>
    <row r="482" ht="16.5" customHeight="1">
      <c r="T482" s="2"/>
    </row>
    <row r="483" ht="16.5" customHeight="1">
      <c r="T483" s="2"/>
    </row>
    <row r="484" ht="16.5" customHeight="1">
      <c r="T484" s="2"/>
    </row>
    <row r="485" ht="16.5" customHeight="1">
      <c r="T485" s="2"/>
    </row>
    <row r="486" ht="16.5" customHeight="1">
      <c r="T486" s="2"/>
    </row>
    <row r="487" ht="16.5" customHeight="1">
      <c r="T487" s="2"/>
    </row>
    <row r="488" ht="16.5" customHeight="1">
      <c r="T488" s="2"/>
    </row>
    <row r="489" ht="16.5" customHeight="1">
      <c r="T489" s="2"/>
    </row>
    <row r="490" ht="16.5" customHeight="1">
      <c r="T490" s="2"/>
    </row>
    <row r="491" ht="16.5" customHeight="1">
      <c r="T491" s="2"/>
    </row>
    <row r="492" ht="16.5" customHeight="1">
      <c r="T492" s="2"/>
    </row>
    <row r="493" ht="16.5" customHeight="1">
      <c r="T493" s="2"/>
    </row>
    <row r="494" ht="16.5" customHeight="1">
      <c r="T494" s="2"/>
    </row>
    <row r="495" ht="16.5" customHeight="1">
      <c r="T495" s="2"/>
    </row>
    <row r="496" ht="16.5" customHeight="1">
      <c r="T496" s="2"/>
    </row>
    <row r="497" ht="16.5" customHeight="1">
      <c r="T497" s="2"/>
    </row>
    <row r="498" ht="16.5" customHeight="1">
      <c r="T498" s="2"/>
    </row>
    <row r="499" ht="16.5" customHeight="1">
      <c r="T499" s="2"/>
    </row>
    <row r="500" ht="16.5" customHeight="1">
      <c r="T500" s="2"/>
    </row>
    <row r="501" ht="16.5" customHeight="1">
      <c r="T501" s="2"/>
    </row>
    <row r="502" ht="16.5" customHeight="1">
      <c r="T502" s="2"/>
    </row>
    <row r="503" ht="16.5" customHeight="1">
      <c r="T503" s="2"/>
    </row>
    <row r="504" ht="16.5" customHeight="1">
      <c r="T504" s="2"/>
    </row>
    <row r="505" ht="16.5" customHeight="1">
      <c r="T505" s="2"/>
    </row>
    <row r="506" ht="16.5" customHeight="1">
      <c r="T506" s="2"/>
    </row>
    <row r="507" ht="16.5" customHeight="1">
      <c r="T507" s="2"/>
    </row>
    <row r="508" ht="16.5" customHeight="1">
      <c r="T508" s="2"/>
    </row>
    <row r="509" ht="16.5" customHeight="1">
      <c r="T509" s="2"/>
    </row>
    <row r="510" ht="16.5" customHeight="1">
      <c r="T510" s="2"/>
    </row>
    <row r="511" ht="16.5" customHeight="1">
      <c r="T511" s="2"/>
    </row>
    <row r="512" ht="16.5" customHeight="1">
      <c r="T512" s="2"/>
    </row>
    <row r="513" ht="16.5" customHeight="1">
      <c r="T513" s="2"/>
    </row>
    <row r="514" ht="16.5" customHeight="1">
      <c r="T514" s="2"/>
    </row>
    <row r="515" ht="16.5" customHeight="1">
      <c r="T515" s="2"/>
    </row>
    <row r="516" ht="16.5" customHeight="1">
      <c r="T516" s="2"/>
    </row>
    <row r="517" ht="16.5" customHeight="1">
      <c r="T517" s="2"/>
    </row>
    <row r="518" ht="16.5" customHeight="1">
      <c r="T518" s="2"/>
    </row>
    <row r="519" ht="16.5" customHeight="1">
      <c r="T519" s="2"/>
    </row>
    <row r="520" ht="16.5" customHeight="1">
      <c r="T520" s="2"/>
    </row>
    <row r="521" ht="16.5" customHeight="1">
      <c r="T521" s="2"/>
    </row>
    <row r="522" ht="16.5" customHeight="1">
      <c r="T522" s="2"/>
    </row>
    <row r="523" ht="16.5" customHeight="1">
      <c r="T523" s="2"/>
    </row>
    <row r="524" ht="16.5" customHeight="1">
      <c r="T524" s="2"/>
    </row>
    <row r="525" ht="16.5" customHeight="1">
      <c r="T525" s="2"/>
    </row>
    <row r="526" ht="16.5" customHeight="1">
      <c r="T526" s="2"/>
    </row>
    <row r="527" ht="16.5" customHeight="1">
      <c r="T527" s="2"/>
    </row>
    <row r="528" ht="16.5" customHeight="1">
      <c r="T528" s="2"/>
    </row>
    <row r="529" ht="16.5" customHeight="1">
      <c r="T529" s="2"/>
    </row>
    <row r="530" ht="16.5" customHeight="1">
      <c r="T530" s="2"/>
    </row>
    <row r="531" ht="16.5" customHeight="1">
      <c r="T531" s="2"/>
    </row>
    <row r="532" ht="16.5" customHeight="1">
      <c r="T532" s="2"/>
    </row>
    <row r="533" ht="16.5" customHeight="1">
      <c r="T533" s="2"/>
    </row>
    <row r="534" ht="16.5" customHeight="1">
      <c r="T534" s="2"/>
    </row>
    <row r="535" ht="16.5" customHeight="1">
      <c r="T535" s="2"/>
    </row>
    <row r="536" ht="16.5" customHeight="1">
      <c r="T536" s="2"/>
    </row>
    <row r="537" ht="16.5" customHeight="1">
      <c r="T537" s="2"/>
    </row>
    <row r="538" ht="16.5" customHeight="1">
      <c r="T538" s="2"/>
    </row>
    <row r="539" ht="16.5" customHeight="1">
      <c r="T539" s="2"/>
    </row>
    <row r="540" ht="16.5" customHeight="1">
      <c r="T540" s="2"/>
    </row>
    <row r="541" ht="16.5" customHeight="1">
      <c r="T541" s="2"/>
    </row>
    <row r="542" ht="16.5" customHeight="1">
      <c r="T542" s="2"/>
    </row>
    <row r="543" ht="16.5" customHeight="1">
      <c r="T543" s="2"/>
    </row>
    <row r="544" ht="16.5" customHeight="1">
      <c r="T544" s="2"/>
    </row>
    <row r="545" ht="16.5" customHeight="1">
      <c r="T545" s="2"/>
    </row>
    <row r="546" ht="16.5" customHeight="1">
      <c r="T546" s="2"/>
    </row>
    <row r="547" ht="16.5" customHeight="1">
      <c r="T547" s="2"/>
    </row>
    <row r="548" ht="16.5" customHeight="1">
      <c r="T548" s="2"/>
    </row>
    <row r="549" ht="16.5" customHeight="1">
      <c r="T549" s="2"/>
    </row>
    <row r="550" ht="16.5" customHeight="1">
      <c r="T550" s="2"/>
    </row>
    <row r="551" ht="16.5" customHeight="1">
      <c r="T551" s="2"/>
    </row>
    <row r="552" ht="16.5" customHeight="1">
      <c r="T552" s="2"/>
    </row>
    <row r="553" ht="16.5" customHeight="1">
      <c r="T553" s="2"/>
    </row>
    <row r="554" ht="16.5" customHeight="1">
      <c r="T554" s="2"/>
    </row>
    <row r="555" ht="16.5" customHeight="1">
      <c r="T555" s="2"/>
    </row>
    <row r="556" ht="16.5" customHeight="1">
      <c r="T556" s="2"/>
    </row>
    <row r="557" ht="16.5" customHeight="1">
      <c r="T557" s="2"/>
    </row>
    <row r="558" ht="16.5" customHeight="1">
      <c r="T558" s="2"/>
    </row>
    <row r="559" ht="16.5" customHeight="1">
      <c r="T559" s="2"/>
    </row>
    <row r="560" ht="16.5" customHeight="1">
      <c r="T560" s="2"/>
    </row>
    <row r="561" ht="16.5" customHeight="1">
      <c r="T561" s="2"/>
    </row>
    <row r="562" ht="16.5" customHeight="1">
      <c r="T562" s="2"/>
    </row>
    <row r="563" ht="16.5" customHeight="1">
      <c r="T563" s="2"/>
    </row>
    <row r="564" ht="16.5" customHeight="1">
      <c r="T564" s="2"/>
    </row>
    <row r="565" ht="16.5" customHeight="1">
      <c r="T565" s="2"/>
    </row>
    <row r="566" ht="16.5" customHeight="1">
      <c r="T566" s="2"/>
    </row>
    <row r="567" ht="16.5" customHeight="1">
      <c r="T567" s="2"/>
    </row>
    <row r="568" ht="16.5" customHeight="1">
      <c r="T568" s="2"/>
    </row>
    <row r="569" ht="16.5" customHeight="1">
      <c r="T569" s="2"/>
    </row>
    <row r="570" ht="16.5" customHeight="1">
      <c r="T570" s="2"/>
    </row>
    <row r="571" ht="16.5" customHeight="1">
      <c r="T571" s="2"/>
    </row>
    <row r="572" ht="16.5" customHeight="1">
      <c r="T572" s="2"/>
    </row>
    <row r="573" ht="16.5" customHeight="1">
      <c r="T573" s="2"/>
    </row>
    <row r="574" ht="16.5" customHeight="1">
      <c r="T574" s="2"/>
    </row>
    <row r="575" ht="16.5" customHeight="1">
      <c r="T575" s="2"/>
    </row>
    <row r="576" ht="16.5" customHeight="1">
      <c r="T576" s="2"/>
    </row>
    <row r="577" ht="16.5" customHeight="1">
      <c r="T577" s="2"/>
    </row>
    <row r="578" ht="16.5" customHeight="1">
      <c r="T578" s="2"/>
    </row>
    <row r="579" ht="16.5" customHeight="1">
      <c r="T579" s="2"/>
    </row>
    <row r="580" ht="16.5" customHeight="1">
      <c r="T580" s="2"/>
    </row>
    <row r="581" ht="16.5" customHeight="1">
      <c r="T581" s="2"/>
    </row>
    <row r="582" ht="16.5" customHeight="1">
      <c r="T582" s="2"/>
    </row>
    <row r="583" ht="16.5" customHeight="1">
      <c r="T583" s="2"/>
    </row>
    <row r="584" ht="16.5" customHeight="1">
      <c r="T584" s="2"/>
    </row>
    <row r="585" ht="16.5" customHeight="1">
      <c r="T585" s="2"/>
    </row>
    <row r="586" ht="16.5" customHeight="1">
      <c r="T586" s="2"/>
    </row>
    <row r="587" ht="16.5" customHeight="1">
      <c r="T587" s="2"/>
    </row>
    <row r="588" ht="16.5" customHeight="1">
      <c r="T588" s="2"/>
    </row>
    <row r="589" ht="16.5" customHeight="1">
      <c r="T589" s="2"/>
    </row>
    <row r="590" ht="16.5" customHeight="1">
      <c r="T590" s="2"/>
    </row>
    <row r="591" ht="16.5" customHeight="1">
      <c r="T591" s="2"/>
    </row>
    <row r="592" ht="16.5" customHeight="1">
      <c r="T592" s="2"/>
    </row>
    <row r="593" ht="16.5" customHeight="1">
      <c r="T593" s="2"/>
    </row>
    <row r="594" ht="16.5" customHeight="1">
      <c r="T594" s="2"/>
    </row>
    <row r="595" ht="16.5" customHeight="1">
      <c r="T595" s="2"/>
    </row>
    <row r="596" ht="16.5" customHeight="1">
      <c r="T596" s="2"/>
    </row>
    <row r="597" ht="16.5" customHeight="1">
      <c r="T597" s="2"/>
    </row>
    <row r="598" ht="16.5" customHeight="1">
      <c r="T598" s="2"/>
    </row>
    <row r="599" ht="16.5" customHeight="1">
      <c r="T599" s="2"/>
    </row>
    <row r="600" ht="16.5" customHeight="1">
      <c r="T600" s="2"/>
    </row>
    <row r="601" ht="16.5" customHeight="1">
      <c r="T601" s="2"/>
    </row>
    <row r="602" ht="16.5" customHeight="1">
      <c r="T602" s="2"/>
    </row>
    <row r="603" ht="16.5" customHeight="1">
      <c r="T603" s="2"/>
    </row>
    <row r="604" ht="16.5" customHeight="1">
      <c r="T604" s="2"/>
    </row>
    <row r="605" ht="16.5" customHeight="1">
      <c r="T605" s="2"/>
    </row>
    <row r="606" ht="16.5" customHeight="1">
      <c r="T606" s="2"/>
    </row>
    <row r="607" ht="16.5" customHeight="1">
      <c r="T607" s="2"/>
    </row>
    <row r="608" ht="16.5" customHeight="1">
      <c r="T608" s="2"/>
    </row>
    <row r="609" ht="16.5" customHeight="1">
      <c r="T609" s="2"/>
    </row>
    <row r="610" ht="16.5" customHeight="1">
      <c r="T610" s="2"/>
    </row>
    <row r="611" ht="16.5" customHeight="1">
      <c r="T611" s="2"/>
    </row>
    <row r="612" ht="16.5" customHeight="1">
      <c r="T612" s="2"/>
    </row>
    <row r="613" ht="16.5" customHeight="1">
      <c r="T613" s="2"/>
    </row>
    <row r="614" ht="16.5" customHeight="1">
      <c r="T614" s="2"/>
    </row>
    <row r="615" ht="16.5" customHeight="1">
      <c r="T615" s="2"/>
    </row>
    <row r="616" ht="16.5" customHeight="1">
      <c r="T616" s="2"/>
    </row>
    <row r="617" ht="16.5" customHeight="1">
      <c r="T617" s="2"/>
    </row>
    <row r="618" ht="16.5" customHeight="1">
      <c r="T618" s="2"/>
    </row>
    <row r="619" ht="16.5" customHeight="1">
      <c r="T619" s="2"/>
    </row>
    <row r="620" ht="16.5" customHeight="1">
      <c r="T620" s="2"/>
    </row>
    <row r="621" ht="16.5" customHeight="1">
      <c r="T621" s="2"/>
    </row>
    <row r="622" ht="16.5" customHeight="1">
      <c r="T622" s="2"/>
    </row>
    <row r="623" ht="16.5" customHeight="1">
      <c r="T623" s="2"/>
    </row>
    <row r="624" ht="16.5" customHeight="1">
      <c r="T624" s="2"/>
    </row>
    <row r="625" ht="16.5" customHeight="1">
      <c r="T625" s="2"/>
    </row>
    <row r="626" ht="16.5" customHeight="1">
      <c r="T626" s="2"/>
    </row>
    <row r="627" ht="16.5" customHeight="1">
      <c r="T627" s="2"/>
    </row>
    <row r="628" ht="16.5" customHeight="1">
      <c r="T628" s="2"/>
    </row>
    <row r="629" ht="16.5" customHeight="1">
      <c r="T629" s="2"/>
    </row>
    <row r="630" ht="16.5" customHeight="1">
      <c r="T630" s="2"/>
    </row>
    <row r="631" ht="16.5" customHeight="1">
      <c r="T631" s="2"/>
    </row>
    <row r="632" ht="16.5" customHeight="1">
      <c r="T632" s="2"/>
    </row>
    <row r="633" ht="16.5" customHeight="1">
      <c r="T633" s="2"/>
    </row>
    <row r="634" ht="16.5" customHeight="1">
      <c r="T634" s="2"/>
    </row>
    <row r="635" ht="16.5" customHeight="1">
      <c r="T635" s="2"/>
    </row>
    <row r="636" ht="16.5" customHeight="1">
      <c r="T636" s="2"/>
    </row>
    <row r="637" ht="16.5" customHeight="1">
      <c r="T637" s="2"/>
    </row>
    <row r="638" ht="16.5" customHeight="1">
      <c r="T638" s="2"/>
    </row>
    <row r="639" ht="16.5" customHeight="1">
      <c r="T639" s="2"/>
    </row>
    <row r="640" ht="16.5" customHeight="1">
      <c r="T640" s="2"/>
    </row>
    <row r="641" ht="16.5" customHeight="1">
      <c r="T641" s="2"/>
    </row>
    <row r="642" ht="16.5" customHeight="1">
      <c r="T642" s="2"/>
    </row>
    <row r="643" ht="16.5" customHeight="1">
      <c r="T643" s="2"/>
    </row>
    <row r="644" ht="16.5" customHeight="1">
      <c r="T644" s="2"/>
    </row>
    <row r="645" ht="16.5" customHeight="1">
      <c r="T645" s="2"/>
    </row>
    <row r="646" ht="16.5" customHeight="1">
      <c r="T646" s="2"/>
    </row>
    <row r="647" ht="16.5" customHeight="1">
      <c r="T647" s="2"/>
    </row>
    <row r="648" ht="16.5" customHeight="1">
      <c r="T648" s="2"/>
    </row>
    <row r="649" ht="16.5" customHeight="1">
      <c r="T649" s="2"/>
    </row>
    <row r="650" ht="16.5" customHeight="1">
      <c r="T650" s="2"/>
    </row>
    <row r="651" ht="16.5" customHeight="1">
      <c r="T651" s="2"/>
    </row>
    <row r="652" ht="16.5" customHeight="1">
      <c r="T652" s="2"/>
    </row>
    <row r="653" ht="16.5" customHeight="1">
      <c r="T653" s="2"/>
    </row>
    <row r="654" ht="16.5" customHeight="1">
      <c r="T654" s="2"/>
    </row>
    <row r="655" ht="16.5" customHeight="1">
      <c r="T655" s="2"/>
    </row>
    <row r="656" ht="16.5" customHeight="1">
      <c r="T656" s="2"/>
    </row>
    <row r="657" ht="16.5" customHeight="1">
      <c r="T657" s="2"/>
    </row>
    <row r="658" ht="16.5" customHeight="1">
      <c r="T658" s="2"/>
    </row>
    <row r="659" ht="16.5" customHeight="1">
      <c r="T659" s="2"/>
    </row>
    <row r="660" ht="16.5" customHeight="1">
      <c r="T660" s="2"/>
    </row>
    <row r="661" ht="16.5" customHeight="1">
      <c r="T661" s="2"/>
    </row>
    <row r="662" ht="16.5" customHeight="1">
      <c r="T662" s="2"/>
    </row>
    <row r="663" ht="16.5" customHeight="1">
      <c r="T663" s="2"/>
    </row>
    <row r="664" ht="16.5" customHeight="1">
      <c r="T664" s="2"/>
    </row>
    <row r="665" ht="16.5" customHeight="1">
      <c r="T665" s="2"/>
    </row>
    <row r="666" ht="16.5" customHeight="1">
      <c r="T666" s="2"/>
    </row>
    <row r="667" ht="16.5" customHeight="1">
      <c r="T667" s="2"/>
    </row>
    <row r="668" ht="16.5" customHeight="1">
      <c r="T668" s="2"/>
    </row>
    <row r="669" ht="16.5" customHeight="1">
      <c r="T669" s="2"/>
    </row>
    <row r="670" ht="16.5" customHeight="1">
      <c r="T670" s="2"/>
    </row>
    <row r="671" ht="16.5" customHeight="1">
      <c r="T671" s="2"/>
    </row>
    <row r="672" ht="16.5" customHeight="1">
      <c r="T672" s="2"/>
    </row>
    <row r="673" ht="16.5" customHeight="1">
      <c r="T673" s="2"/>
    </row>
    <row r="674" ht="16.5" customHeight="1">
      <c r="T674" s="2"/>
    </row>
    <row r="675" ht="16.5" customHeight="1">
      <c r="T675" s="2"/>
    </row>
    <row r="676" ht="16.5" customHeight="1">
      <c r="T676" s="2"/>
    </row>
    <row r="677" ht="16.5" customHeight="1">
      <c r="T677" s="2"/>
    </row>
    <row r="678" ht="16.5" customHeight="1">
      <c r="T678" s="2"/>
    </row>
    <row r="679" ht="16.5" customHeight="1">
      <c r="T679" s="2"/>
    </row>
    <row r="680" ht="16.5" customHeight="1">
      <c r="T680" s="2"/>
    </row>
    <row r="681" ht="16.5" customHeight="1">
      <c r="T681" s="2"/>
    </row>
    <row r="682" ht="16.5" customHeight="1">
      <c r="T682" s="2"/>
    </row>
    <row r="683" ht="16.5" customHeight="1">
      <c r="T683" s="2"/>
    </row>
    <row r="684" ht="16.5" customHeight="1">
      <c r="T684" s="2"/>
    </row>
    <row r="685" ht="16.5" customHeight="1">
      <c r="T685" s="2"/>
    </row>
    <row r="686" ht="16.5" customHeight="1">
      <c r="T686" s="2"/>
    </row>
    <row r="687" ht="16.5" customHeight="1">
      <c r="T687" s="2"/>
    </row>
    <row r="688" ht="16.5" customHeight="1">
      <c r="T688" s="2"/>
    </row>
    <row r="689" ht="16.5" customHeight="1">
      <c r="T689" s="2"/>
    </row>
    <row r="690" ht="16.5" customHeight="1">
      <c r="T690" s="2"/>
    </row>
    <row r="691" ht="16.5" customHeight="1">
      <c r="T691" s="2"/>
    </row>
    <row r="692" ht="16.5" customHeight="1">
      <c r="T692" s="2"/>
    </row>
    <row r="693" ht="16.5" customHeight="1">
      <c r="T693" s="2"/>
    </row>
    <row r="694" ht="16.5" customHeight="1">
      <c r="T694" s="2"/>
    </row>
    <row r="695" ht="16.5" customHeight="1">
      <c r="T695" s="2"/>
    </row>
    <row r="696" ht="16.5" customHeight="1">
      <c r="T696" s="2"/>
    </row>
    <row r="697" ht="16.5" customHeight="1">
      <c r="T697" s="2"/>
    </row>
    <row r="698" ht="16.5" customHeight="1">
      <c r="T698" s="2"/>
    </row>
    <row r="699" ht="16.5" customHeight="1">
      <c r="T699" s="2"/>
    </row>
    <row r="700" ht="16.5" customHeight="1">
      <c r="T700" s="2"/>
    </row>
    <row r="701" ht="16.5" customHeight="1">
      <c r="T701" s="2"/>
    </row>
    <row r="702" ht="16.5" customHeight="1">
      <c r="T702" s="2"/>
    </row>
    <row r="703" ht="16.5" customHeight="1">
      <c r="T703" s="2"/>
    </row>
    <row r="704" ht="16.5" customHeight="1">
      <c r="T704" s="2"/>
    </row>
    <row r="705" ht="16.5" customHeight="1">
      <c r="T705" s="2"/>
    </row>
    <row r="706" ht="16.5" customHeight="1">
      <c r="T706" s="2"/>
    </row>
    <row r="707" ht="16.5" customHeight="1">
      <c r="T707" s="2"/>
    </row>
    <row r="708" ht="16.5" customHeight="1">
      <c r="T708" s="2"/>
    </row>
    <row r="709" ht="16.5" customHeight="1">
      <c r="T709" s="2"/>
    </row>
    <row r="710" ht="16.5" customHeight="1">
      <c r="T710" s="2"/>
    </row>
    <row r="711" ht="16.5" customHeight="1">
      <c r="T711" s="2"/>
    </row>
    <row r="712" ht="16.5" customHeight="1">
      <c r="T712" s="2"/>
    </row>
    <row r="713" ht="16.5" customHeight="1">
      <c r="T713" s="2"/>
    </row>
    <row r="714" ht="16.5" customHeight="1">
      <c r="T714" s="2"/>
    </row>
    <row r="715" ht="16.5" customHeight="1">
      <c r="T715" s="2"/>
    </row>
    <row r="716" ht="16.5" customHeight="1">
      <c r="T716" s="2"/>
    </row>
    <row r="717" ht="16.5" customHeight="1">
      <c r="T717" s="2"/>
    </row>
    <row r="718" ht="16.5" customHeight="1">
      <c r="T718" s="2"/>
    </row>
    <row r="719" ht="16.5" customHeight="1">
      <c r="T719" s="2"/>
    </row>
    <row r="720" ht="16.5" customHeight="1">
      <c r="T720" s="2"/>
    </row>
    <row r="721" ht="16.5" customHeight="1">
      <c r="T721" s="2"/>
    </row>
    <row r="722" ht="16.5" customHeight="1">
      <c r="T722" s="2"/>
    </row>
    <row r="723" ht="16.5" customHeight="1">
      <c r="T723" s="2"/>
    </row>
    <row r="724" ht="16.5" customHeight="1">
      <c r="T724" s="2"/>
    </row>
    <row r="725" ht="16.5" customHeight="1">
      <c r="T725" s="2"/>
    </row>
    <row r="726" ht="16.5" customHeight="1">
      <c r="T726" s="2"/>
    </row>
    <row r="727" ht="16.5" customHeight="1">
      <c r="T727" s="2"/>
    </row>
    <row r="728" ht="16.5" customHeight="1">
      <c r="T728" s="2"/>
    </row>
    <row r="729" ht="16.5" customHeight="1">
      <c r="T729" s="2"/>
    </row>
    <row r="730" ht="16.5" customHeight="1">
      <c r="T730" s="2"/>
    </row>
    <row r="731" ht="16.5" customHeight="1">
      <c r="T731" s="2"/>
    </row>
    <row r="732" ht="16.5" customHeight="1">
      <c r="T732" s="2"/>
    </row>
    <row r="733" ht="16.5" customHeight="1">
      <c r="T733" s="2"/>
    </row>
    <row r="734" ht="16.5" customHeight="1">
      <c r="T734" s="2"/>
    </row>
    <row r="735" ht="16.5" customHeight="1">
      <c r="T735" s="2"/>
    </row>
    <row r="736" ht="16.5" customHeight="1">
      <c r="T736" s="2"/>
    </row>
    <row r="737" ht="16.5" customHeight="1">
      <c r="T737" s="2"/>
    </row>
    <row r="738" ht="16.5" customHeight="1">
      <c r="T738" s="2"/>
    </row>
    <row r="739" ht="16.5" customHeight="1">
      <c r="T739" s="2"/>
    </row>
    <row r="740" ht="16.5" customHeight="1">
      <c r="T740" s="2"/>
    </row>
    <row r="741" ht="16.5" customHeight="1">
      <c r="T741" s="2"/>
    </row>
    <row r="742" ht="16.5" customHeight="1">
      <c r="T742" s="2"/>
    </row>
    <row r="743" ht="16.5" customHeight="1">
      <c r="T743" s="2"/>
    </row>
    <row r="744" ht="16.5" customHeight="1">
      <c r="T744" s="2"/>
    </row>
    <row r="745" ht="16.5" customHeight="1">
      <c r="T745" s="2"/>
    </row>
    <row r="746" ht="16.5" customHeight="1">
      <c r="T746" s="2"/>
    </row>
    <row r="747" ht="16.5" customHeight="1">
      <c r="T747" s="2"/>
    </row>
    <row r="748" ht="16.5" customHeight="1">
      <c r="T748" s="2"/>
    </row>
    <row r="749" ht="16.5" customHeight="1">
      <c r="T749" s="2"/>
    </row>
    <row r="750" ht="16.5" customHeight="1">
      <c r="T750" s="2"/>
    </row>
    <row r="751" ht="16.5" customHeight="1">
      <c r="T751" s="2"/>
    </row>
    <row r="752" ht="16.5" customHeight="1">
      <c r="T752" s="2"/>
    </row>
    <row r="753" ht="16.5" customHeight="1">
      <c r="T753" s="2"/>
    </row>
    <row r="754" ht="16.5" customHeight="1">
      <c r="T754" s="2"/>
    </row>
    <row r="755" ht="16.5" customHeight="1">
      <c r="T755" s="2"/>
    </row>
    <row r="756" ht="16.5" customHeight="1">
      <c r="T756" s="2"/>
    </row>
    <row r="757" ht="16.5" customHeight="1">
      <c r="T757" s="2"/>
    </row>
    <row r="758" ht="16.5" customHeight="1">
      <c r="T758" s="2"/>
    </row>
    <row r="759" ht="16.5" customHeight="1">
      <c r="T759" s="2"/>
    </row>
    <row r="760" ht="16.5" customHeight="1">
      <c r="T760" s="2"/>
    </row>
    <row r="761" ht="16.5" customHeight="1">
      <c r="T761" s="2"/>
    </row>
    <row r="762" ht="16.5" customHeight="1">
      <c r="T762" s="2"/>
    </row>
    <row r="763" ht="16.5" customHeight="1">
      <c r="T763" s="2"/>
    </row>
    <row r="764" ht="16.5" customHeight="1">
      <c r="T764" s="2"/>
    </row>
    <row r="765" ht="16.5" customHeight="1">
      <c r="T765" s="2"/>
    </row>
    <row r="766" ht="16.5" customHeight="1">
      <c r="T766" s="2"/>
    </row>
    <row r="767" ht="16.5" customHeight="1">
      <c r="T767" s="2"/>
    </row>
    <row r="768" ht="16.5" customHeight="1">
      <c r="T768" s="2"/>
    </row>
    <row r="769" ht="16.5" customHeight="1">
      <c r="T769" s="2"/>
    </row>
    <row r="770" ht="16.5" customHeight="1">
      <c r="T770" s="2"/>
    </row>
    <row r="771" ht="16.5" customHeight="1">
      <c r="T771" s="2"/>
    </row>
    <row r="772" ht="16.5" customHeight="1">
      <c r="T772" s="2"/>
    </row>
    <row r="773" ht="16.5" customHeight="1">
      <c r="T773" s="2"/>
    </row>
    <row r="774" ht="16.5" customHeight="1">
      <c r="T774" s="2"/>
    </row>
    <row r="775" ht="16.5" customHeight="1">
      <c r="T775" s="2"/>
    </row>
    <row r="776" ht="16.5" customHeight="1">
      <c r="T776" s="2"/>
    </row>
    <row r="777" ht="16.5" customHeight="1">
      <c r="T777" s="2"/>
    </row>
    <row r="778" ht="16.5" customHeight="1">
      <c r="T778" s="2"/>
    </row>
    <row r="779" ht="16.5" customHeight="1">
      <c r="T779" s="2"/>
    </row>
    <row r="780" ht="16.5" customHeight="1">
      <c r="T780" s="2"/>
    </row>
    <row r="781" ht="16.5" customHeight="1">
      <c r="T781" s="2"/>
    </row>
    <row r="782" ht="16.5" customHeight="1">
      <c r="T782" s="2"/>
    </row>
    <row r="783" ht="16.5" customHeight="1">
      <c r="T783" s="2"/>
    </row>
    <row r="784" ht="16.5" customHeight="1">
      <c r="T784" s="2"/>
    </row>
    <row r="785" ht="16.5" customHeight="1">
      <c r="T785" s="2"/>
    </row>
    <row r="786" ht="16.5" customHeight="1">
      <c r="T786" s="2"/>
    </row>
    <row r="787" ht="16.5" customHeight="1">
      <c r="T787" s="2"/>
    </row>
    <row r="788" ht="16.5" customHeight="1">
      <c r="T788" s="2"/>
    </row>
    <row r="789" ht="16.5" customHeight="1">
      <c r="T789" s="2"/>
    </row>
    <row r="790" ht="16.5" customHeight="1">
      <c r="T790" s="2"/>
    </row>
    <row r="791" ht="16.5" customHeight="1">
      <c r="T791" s="2"/>
    </row>
    <row r="792" ht="16.5" customHeight="1">
      <c r="T792" s="2"/>
    </row>
    <row r="793" ht="16.5" customHeight="1">
      <c r="T793" s="2"/>
    </row>
    <row r="794" ht="16.5" customHeight="1">
      <c r="T794" s="2"/>
    </row>
    <row r="795" ht="16.5" customHeight="1">
      <c r="T795" s="2"/>
    </row>
    <row r="796" ht="16.5" customHeight="1">
      <c r="T796" s="2"/>
    </row>
    <row r="797" ht="16.5" customHeight="1">
      <c r="T797" s="2"/>
    </row>
    <row r="798" ht="16.5" customHeight="1">
      <c r="T798" s="2"/>
    </row>
    <row r="799" ht="16.5" customHeight="1">
      <c r="T799" s="2"/>
    </row>
    <row r="800" ht="16.5" customHeight="1">
      <c r="T800" s="2"/>
    </row>
    <row r="801" ht="16.5" customHeight="1">
      <c r="T801" s="2"/>
    </row>
    <row r="802" ht="16.5" customHeight="1">
      <c r="T802" s="2"/>
    </row>
    <row r="803" ht="16.5" customHeight="1">
      <c r="T803" s="2"/>
    </row>
    <row r="804" ht="16.5" customHeight="1">
      <c r="T804" s="2"/>
    </row>
    <row r="805" ht="16.5" customHeight="1">
      <c r="T805" s="2"/>
    </row>
    <row r="806" ht="16.5" customHeight="1">
      <c r="T806" s="2"/>
    </row>
    <row r="807" ht="16.5" customHeight="1">
      <c r="T807" s="2"/>
    </row>
    <row r="808" ht="16.5" customHeight="1">
      <c r="T808" s="2"/>
    </row>
    <row r="809" ht="16.5" customHeight="1">
      <c r="T809" s="2"/>
    </row>
    <row r="810" ht="16.5" customHeight="1">
      <c r="T810" s="2"/>
    </row>
    <row r="811" ht="16.5" customHeight="1">
      <c r="T811" s="2"/>
    </row>
    <row r="812" ht="16.5" customHeight="1">
      <c r="T812" s="2"/>
    </row>
    <row r="813" ht="16.5" customHeight="1">
      <c r="T813" s="2"/>
    </row>
    <row r="814" ht="16.5" customHeight="1">
      <c r="T814" s="2"/>
    </row>
    <row r="815" ht="16.5" customHeight="1">
      <c r="T815" s="2"/>
    </row>
    <row r="816" ht="16.5" customHeight="1">
      <c r="T816" s="2"/>
    </row>
    <row r="817" ht="16.5" customHeight="1">
      <c r="T817" s="2"/>
    </row>
    <row r="818" ht="16.5" customHeight="1">
      <c r="T818" s="2"/>
    </row>
    <row r="819" ht="16.5" customHeight="1">
      <c r="T819" s="2"/>
    </row>
    <row r="820" ht="16.5" customHeight="1">
      <c r="T820" s="2"/>
    </row>
    <row r="821" ht="16.5" customHeight="1">
      <c r="T821" s="2"/>
    </row>
    <row r="822" ht="16.5" customHeight="1">
      <c r="T822" s="2"/>
    </row>
    <row r="823" ht="16.5" customHeight="1">
      <c r="T823" s="2"/>
    </row>
    <row r="824" ht="16.5" customHeight="1">
      <c r="T824" s="2"/>
    </row>
    <row r="825" ht="16.5" customHeight="1">
      <c r="T825" s="2"/>
    </row>
    <row r="826" ht="16.5" customHeight="1">
      <c r="T826" s="2"/>
    </row>
    <row r="827" ht="16.5" customHeight="1">
      <c r="T827" s="2"/>
    </row>
    <row r="828" ht="16.5" customHeight="1">
      <c r="T828" s="2"/>
    </row>
    <row r="829" ht="16.5" customHeight="1">
      <c r="T829" s="2"/>
    </row>
    <row r="830" ht="16.5" customHeight="1">
      <c r="T830" s="2"/>
    </row>
    <row r="831" ht="16.5" customHeight="1">
      <c r="T831" s="2"/>
    </row>
    <row r="832" ht="16.5" customHeight="1">
      <c r="T832" s="2"/>
    </row>
    <row r="833" ht="16.5" customHeight="1">
      <c r="T833" s="2"/>
    </row>
    <row r="834" ht="16.5" customHeight="1">
      <c r="T834" s="2"/>
    </row>
    <row r="835" ht="16.5" customHeight="1">
      <c r="T835" s="2"/>
    </row>
    <row r="836" ht="16.5" customHeight="1">
      <c r="T836" s="2"/>
    </row>
    <row r="837" ht="16.5" customHeight="1">
      <c r="T837" s="2"/>
    </row>
    <row r="838" ht="16.5" customHeight="1">
      <c r="T838" s="2"/>
    </row>
    <row r="839" ht="16.5" customHeight="1">
      <c r="T839" s="2"/>
    </row>
    <row r="840" ht="16.5" customHeight="1">
      <c r="T840" s="2"/>
    </row>
    <row r="841" ht="16.5" customHeight="1">
      <c r="T841" s="2"/>
    </row>
    <row r="842" ht="16.5" customHeight="1">
      <c r="T842" s="2"/>
    </row>
    <row r="843" ht="16.5" customHeight="1">
      <c r="T843" s="2"/>
    </row>
    <row r="844" ht="16.5" customHeight="1">
      <c r="T844" s="2"/>
    </row>
    <row r="845" ht="16.5" customHeight="1">
      <c r="T845" s="2"/>
    </row>
    <row r="846" ht="16.5" customHeight="1">
      <c r="T846" s="2"/>
    </row>
    <row r="847" ht="16.5" customHeight="1">
      <c r="T847" s="2"/>
    </row>
    <row r="848" ht="16.5" customHeight="1">
      <c r="T848" s="2"/>
    </row>
    <row r="849" ht="16.5" customHeight="1">
      <c r="T849" s="2"/>
    </row>
    <row r="850" ht="16.5" customHeight="1">
      <c r="T850" s="2"/>
    </row>
    <row r="851" ht="16.5" customHeight="1">
      <c r="T851" s="2"/>
    </row>
    <row r="852" ht="16.5" customHeight="1">
      <c r="T852" s="2"/>
    </row>
    <row r="853" ht="16.5" customHeight="1">
      <c r="T853" s="2"/>
    </row>
    <row r="854" ht="16.5" customHeight="1">
      <c r="T854" s="2"/>
    </row>
    <row r="855" ht="16.5" customHeight="1">
      <c r="T855" s="2"/>
    </row>
    <row r="856" ht="16.5" customHeight="1">
      <c r="T856" s="2"/>
    </row>
    <row r="857" ht="16.5" customHeight="1">
      <c r="T857" s="2"/>
    </row>
    <row r="858" ht="16.5" customHeight="1">
      <c r="T858" s="2"/>
    </row>
    <row r="859" ht="16.5" customHeight="1">
      <c r="T859" s="2"/>
    </row>
    <row r="860" ht="16.5" customHeight="1">
      <c r="T860" s="2"/>
    </row>
    <row r="861" ht="16.5" customHeight="1">
      <c r="T861" s="2"/>
    </row>
    <row r="862" ht="16.5" customHeight="1">
      <c r="T862" s="2"/>
    </row>
    <row r="863" ht="16.5" customHeight="1">
      <c r="T863" s="2"/>
    </row>
    <row r="864" ht="16.5" customHeight="1">
      <c r="T864" s="2"/>
    </row>
    <row r="865" ht="16.5" customHeight="1">
      <c r="T865" s="2"/>
    </row>
    <row r="866" ht="16.5" customHeight="1">
      <c r="T866" s="2"/>
    </row>
    <row r="867" ht="16.5" customHeight="1">
      <c r="T867" s="2"/>
    </row>
    <row r="868" ht="16.5" customHeight="1">
      <c r="T868" s="2"/>
    </row>
    <row r="869" ht="16.5" customHeight="1">
      <c r="T869" s="2"/>
    </row>
    <row r="870" ht="16.5" customHeight="1">
      <c r="T870" s="2"/>
    </row>
    <row r="871" ht="16.5" customHeight="1">
      <c r="T871" s="2"/>
    </row>
    <row r="872" ht="16.5" customHeight="1">
      <c r="T872" s="2"/>
    </row>
    <row r="873" ht="16.5" customHeight="1">
      <c r="T873" s="2"/>
    </row>
    <row r="874" ht="16.5" customHeight="1">
      <c r="T874" s="2"/>
    </row>
    <row r="875" ht="16.5" customHeight="1">
      <c r="T875" s="2"/>
    </row>
    <row r="876" ht="16.5" customHeight="1">
      <c r="T876" s="2"/>
    </row>
    <row r="877" ht="16.5" customHeight="1">
      <c r="T877" s="2"/>
    </row>
    <row r="878" ht="16.5" customHeight="1">
      <c r="T878" s="2"/>
    </row>
    <row r="879" ht="16.5" customHeight="1">
      <c r="T879" s="2"/>
    </row>
    <row r="880" ht="16.5" customHeight="1">
      <c r="T880" s="2"/>
    </row>
    <row r="881" ht="16.5" customHeight="1">
      <c r="T881" s="2"/>
    </row>
    <row r="882" ht="16.5" customHeight="1">
      <c r="T882" s="2"/>
    </row>
    <row r="883" ht="16.5" customHeight="1">
      <c r="T883" s="2"/>
    </row>
    <row r="884" ht="16.5" customHeight="1">
      <c r="T884" s="2"/>
    </row>
    <row r="885" ht="16.5" customHeight="1">
      <c r="T885" s="2"/>
    </row>
    <row r="886" ht="16.5" customHeight="1">
      <c r="T886" s="2"/>
    </row>
    <row r="887" ht="16.5" customHeight="1">
      <c r="T887" s="2"/>
    </row>
    <row r="888" ht="16.5" customHeight="1">
      <c r="T888" s="2"/>
    </row>
    <row r="889" ht="16.5" customHeight="1">
      <c r="T889" s="2"/>
    </row>
    <row r="890" ht="16.5" customHeight="1">
      <c r="T890" s="2"/>
    </row>
    <row r="891" ht="16.5" customHeight="1">
      <c r="T891" s="2"/>
    </row>
    <row r="892" ht="16.5" customHeight="1">
      <c r="T892" s="2"/>
    </row>
    <row r="893" ht="16.5" customHeight="1">
      <c r="T893" s="2"/>
    </row>
    <row r="894" ht="16.5" customHeight="1">
      <c r="T894" s="2"/>
    </row>
    <row r="895" ht="16.5" customHeight="1">
      <c r="T895" s="2"/>
    </row>
    <row r="896" ht="16.5" customHeight="1">
      <c r="T896" s="2"/>
    </row>
    <row r="897" ht="16.5" customHeight="1">
      <c r="T897" s="2"/>
    </row>
    <row r="898" ht="16.5" customHeight="1">
      <c r="T898" s="2"/>
    </row>
    <row r="899" ht="16.5" customHeight="1">
      <c r="T899" s="2"/>
    </row>
    <row r="900" ht="16.5" customHeight="1">
      <c r="T900" s="2"/>
    </row>
    <row r="901" ht="16.5" customHeight="1">
      <c r="T901" s="2"/>
    </row>
    <row r="902" ht="16.5" customHeight="1">
      <c r="T902" s="2"/>
    </row>
    <row r="903" ht="16.5" customHeight="1">
      <c r="T903" s="2"/>
    </row>
    <row r="904" ht="16.5" customHeight="1">
      <c r="T904" s="2"/>
    </row>
    <row r="905" ht="16.5" customHeight="1">
      <c r="T905" s="2"/>
    </row>
    <row r="906" ht="16.5" customHeight="1">
      <c r="T906" s="2"/>
    </row>
    <row r="907" ht="16.5" customHeight="1">
      <c r="T907" s="2"/>
    </row>
    <row r="908" ht="16.5" customHeight="1">
      <c r="T908" s="2"/>
    </row>
    <row r="909" ht="16.5" customHeight="1">
      <c r="T909" s="2"/>
    </row>
    <row r="910" ht="16.5" customHeight="1">
      <c r="T910" s="2"/>
    </row>
    <row r="911" ht="16.5" customHeight="1">
      <c r="T911" s="2"/>
    </row>
    <row r="912" ht="16.5" customHeight="1">
      <c r="T912" s="2"/>
    </row>
    <row r="913" ht="16.5" customHeight="1">
      <c r="T913" s="2"/>
    </row>
    <row r="914" ht="16.5" customHeight="1">
      <c r="T914" s="2"/>
    </row>
    <row r="915" ht="16.5" customHeight="1">
      <c r="T915" s="2"/>
    </row>
    <row r="916" ht="16.5" customHeight="1">
      <c r="T916" s="2"/>
    </row>
    <row r="917" ht="16.5" customHeight="1">
      <c r="T917" s="2"/>
    </row>
    <row r="918" ht="16.5" customHeight="1">
      <c r="T918" s="2"/>
    </row>
    <row r="919" ht="16.5" customHeight="1">
      <c r="T919" s="2"/>
    </row>
    <row r="920" ht="16.5" customHeight="1">
      <c r="T920" s="2"/>
    </row>
    <row r="921" ht="16.5" customHeight="1">
      <c r="T921" s="2"/>
    </row>
    <row r="922" ht="16.5" customHeight="1">
      <c r="T922" s="2"/>
    </row>
    <row r="923" ht="16.5" customHeight="1">
      <c r="T923" s="2"/>
    </row>
    <row r="924" ht="16.5" customHeight="1">
      <c r="T924" s="2"/>
    </row>
    <row r="925" ht="16.5" customHeight="1">
      <c r="T925" s="2"/>
    </row>
    <row r="926" ht="16.5" customHeight="1">
      <c r="T926" s="2"/>
    </row>
    <row r="927" ht="16.5" customHeight="1">
      <c r="T927" s="2"/>
    </row>
    <row r="928" ht="16.5" customHeight="1">
      <c r="T928" s="2"/>
    </row>
    <row r="929" ht="16.5" customHeight="1">
      <c r="T929" s="2"/>
    </row>
    <row r="930" ht="16.5" customHeight="1">
      <c r="T930" s="2"/>
    </row>
    <row r="931" ht="16.5" customHeight="1">
      <c r="T931" s="2"/>
    </row>
    <row r="932" ht="16.5" customHeight="1">
      <c r="T932" s="2"/>
    </row>
    <row r="933" ht="16.5" customHeight="1">
      <c r="T933" s="2"/>
    </row>
    <row r="934" ht="16.5" customHeight="1">
      <c r="T934" s="2"/>
    </row>
    <row r="935" ht="16.5" customHeight="1">
      <c r="T935" s="2"/>
    </row>
    <row r="936" ht="16.5" customHeight="1">
      <c r="T936" s="2"/>
    </row>
    <row r="937" ht="16.5" customHeight="1">
      <c r="T937" s="2"/>
    </row>
    <row r="938" ht="16.5" customHeight="1">
      <c r="T938" s="2"/>
    </row>
    <row r="939" ht="16.5" customHeight="1">
      <c r="T939" s="2"/>
    </row>
    <row r="940" ht="16.5" customHeight="1">
      <c r="T940" s="2"/>
    </row>
    <row r="941" ht="16.5" customHeight="1">
      <c r="T941" s="2"/>
    </row>
    <row r="942" ht="16.5" customHeight="1">
      <c r="T942" s="2"/>
    </row>
    <row r="943" ht="16.5" customHeight="1">
      <c r="T943" s="2"/>
    </row>
    <row r="944" ht="16.5" customHeight="1">
      <c r="T944" s="2"/>
    </row>
    <row r="945" ht="16.5" customHeight="1">
      <c r="T945" s="2"/>
    </row>
    <row r="946" ht="16.5" customHeight="1">
      <c r="T946" s="2"/>
    </row>
    <row r="947" ht="16.5" customHeight="1">
      <c r="T947" s="2"/>
    </row>
    <row r="948" ht="16.5" customHeight="1">
      <c r="T948" s="2"/>
    </row>
    <row r="949" ht="16.5" customHeight="1">
      <c r="T949" s="2"/>
    </row>
    <row r="950" ht="16.5" customHeight="1">
      <c r="T950" s="2"/>
    </row>
    <row r="951" ht="16.5" customHeight="1">
      <c r="T951" s="2"/>
    </row>
    <row r="952" ht="16.5" customHeight="1">
      <c r="T952" s="2"/>
    </row>
    <row r="953" ht="16.5" customHeight="1">
      <c r="T953" s="2"/>
    </row>
    <row r="954" ht="16.5" customHeight="1">
      <c r="T954" s="2"/>
    </row>
    <row r="955" ht="16.5" customHeight="1">
      <c r="T955" s="2"/>
    </row>
    <row r="956" ht="16.5" customHeight="1">
      <c r="T956" s="2"/>
    </row>
    <row r="957" ht="16.5" customHeight="1">
      <c r="T957" s="2"/>
    </row>
    <row r="958" ht="16.5" customHeight="1">
      <c r="T958" s="2"/>
    </row>
    <row r="959" ht="16.5" customHeight="1">
      <c r="T959" s="2"/>
    </row>
    <row r="960" ht="16.5" customHeight="1">
      <c r="T960" s="2"/>
    </row>
    <row r="961" ht="16.5" customHeight="1">
      <c r="T961" s="2"/>
    </row>
    <row r="962" ht="16.5" customHeight="1">
      <c r="T962" s="2"/>
    </row>
    <row r="963" ht="16.5" customHeight="1">
      <c r="T963" s="2"/>
    </row>
    <row r="964" ht="16.5" customHeight="1">
      <c r="T964" s="2"/>
    </row>
    <row r="965" ht="16.5" customHeight="1">
      <c r="T965" s="2"/>
    </row>
    <row r="966" ht="16.5" customHeight="1">
      <c r="T966" s="2"/>
    </row>
    <row r="967" ht="16.5" customHeight="1">
      <c r="T967" s="2"/>
    </row>
    <row r="968" ht="16.5" customHeight="1">
      <c r="T968" s="2"/>
    </row>
    <row r="969" ht="16.5" customHeight="1">
      <c r="T969" s="2"/>
    </row>
    <row r="970" ht="16.5" customHeight="1">
      <c r="T970" s="2"/>
    </row>
    <row r="971" ht="16.5" customHeight="1">
      <c r="T971" s="2"/>
    </row>
    <row r="972" ht="16.5" customHeight="1">
      <c r="T972" s="2"/>
    </row>
    <row r="973" ht="16.5" customHeight="1">
      <c r="T973" s="2"/>
    </row>
    <row r="974" ht="16.5" customHeight="1">
      <c r="T974" s="2"/>
    </row>
    <row r="975" ht="16.5" customHeight="1">
      <c r="T975" s="2"/>
    </row>
    <row r="976" ht="16.5" customHeight="1">
      <c r="T976" s="2"/>
    </row>
    <row r="977" ht="16.5" customHeight="1">
      <c r="T977" s="2"/>
    </row>
    <row r="978" ht="16.5" customHeight="1">
      <c r="T978" s="2"/>
    </row>
    <row r="979" ht="16.5" customHeight="1">
      <c r="T979" s="2"/>
    </row>
    <row r="980" ht="16.5" customHeight="1">
      <c r="T980" s="2"/>
    </row>
    <row r="981" ht="16.5" customHeight="1">
      <c r="T981" s="2"/>
    </row>
    <row r="982" ht="16.5" customHeight="1">
      <c r="T982" s="2"/>
    </row>
    <row r="983" ht="16.5" customHeight="1">
      <c r="T983" s="2"/>
    </row>
    <row r="984" ht="16.5" customHeight="1">
      <c r="T984" s="2"/>
    </row>
    <row r="985" ht="16.5" customHeight="1">
      <c r="T985" s="2"/>
    </row>
    <row r="986" ht="16.5" customHeight="1">
      <c r="T986" s="2"/>
    </row>
    <row r="987" ht="16.5" customHeight="1">
      <c r="T987" s="2"/>
    </row>
    <row r="988" ht="16.5" customHeight="1">
      <c r="T988" s="2"/>
    </row>
    <row r="989" ht="16.5" customHeight="1">
      <c r="T989" s="2"/>
    </row>
    <row r="990" ht="16.5" customHeight="1">
      <c r="T990" s="2"/>
    </row>
    <row r="991" ht="16.5" customHeight="1">
      <c r="T991" s="2"/>
    </row>
    <row r="992" ht="16.5" customHeight="1">
      <c r="T992" s="2"/>
    </row>
    <row r="993" ht="16.5" customHeight="1">
      <c r="T993" s="2"/>
    </row>
    <row r="994" ht="16.5" customHeight="1">
      <c r="T994" s="2"/>
    </row>
    <row r="995" ht="16.5" customHeight="1">
      <c r="T995" s="2"/>
    </row>
    <row r="996" ht="16.5" customHeight="1">
      <c r="T996" s="2"/>
    </row>
    <row r="997" ht="16.5" customHeight="1">
      <c r="T997" s="2"/>
    </row>
    <row r="998" ht="16.5" customHeight="1">
      <c r="T998" s="2"/>
    </row>
    <row r="999" ht="16.5" customHeight="1">
      <c r="T999" s="2"/>
    </row>
    <row r="1000" ht="16.5" customHeight="1">
      <c r="T1000" s="2"/>
    </row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3" width="8.14"/>
    <col customWidth="1" min="14" max="26" width="9.0"/>
  </cols>
  <sheetData>
    <row r="1" ht="16.5" customHeight="1">
      <c r="A1" s="1" t="s">
        <v>85</v>
      </c>
      <c r="B1" s="1"/>
    </row>
    <row r="2" ht="16.5" customHeight="1">
      <c r="A2" s="3" t="s">
        <v>1</v>
      </c>
    </row>
    <row r="3" ht="16.5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18</v>
      </c>
      <c r="Q3" s="5" t="s">
        <v>19</v>
      </c>
      <c r="R3" s="5" t="s">
        <v>20</v>
      </c>
      <c r="S3" s="4" t="s">
        <v>23</v>
      </c>
      <c r="T3" s="4" t="s">
        <v>22</v>
      </c>
    </row>
    <row r="4" ht="16.5" customHeight="1">
      <c r="A4" s="5" t="s">
        <v>24</v>
      </c>
      <c r="B4" s="85">
        <v>2.0</v>
      </c>
      <c r="C4" s="86">
        <f t="shared" ref="C4:C6" si="1">+F4/E4</f>
        <v>0</v>
      </c>
      <c r="D4" s="85">
        <v>1.0</v>
      </c>
      <c r="E4" s="85">
        <v>1.0</v>
      </c>
      <c r="F4" s="85">
        <v>0.0</v>
      </c>
      <c r="G4" s="85">
        <v>0.0</v>
      </c>
      <c r="H4" s="85">
        <v>0.0</v>
      </c>
      <c r="I4" s="85">
        <v>0.0</v>
      </c>
      <c r="J4" s="85">
        <v>0.0</v>
      </c>
      <c r="K4" s="85">
        <v>0.0</v>
      </c>
      <c r="L4" s="85">
        <v>0.0</v>
      </c>
      <c r="M4" s="85">
        <v>0.0</v>
      </c>
      <c r="N4" s="85">
        <v>0.0</v>
      </c>
      <c r="O4" s="85">
        <v>1.0</v>
      </c>
      <c r="P4" s="9">
        <f t="shared" ref="P4:P6" si="2">+(G4*1+H4*2+I4*3+J4*4)/E4</f>
        <v>0</v>
      </c>
      <c r="Q4" s="9">
        <v>0.0</v>
      </c>
      <c r="R4" s="11">
        <f t="shared" ref="R4:R24" si="3">+Q4+P4</f>
        <v>0</v>
      </c>
      <c r="S4" s="14">
        <f t="shared" ref="S4:S24" si="4">RANK(R4,$R$4:$R$24)</f>
        <v>15</v>
      </c>
      <c r="T4" s="87">
        <f t="shared" ref="T4:T24" si="5">RANK(C4,$C$4:$C$24)</f>
        <v>14</v>
      </c>
    </row>
    <row r="5" ht="16.5" customHeight="1">
      <c r="A5" s="5" t="s">
        <v>25</v>
      </c>
      <c r="B5" s="85">
        <v>6.0</v>
      </c>
      <c r="C5" s="86">
        <f t="shared" si="1"/>
        <v>0</v>
      </c>
      <c r="D5" s="85">
        <v>11.0</v>
      </c>
      <c r="E5" s="85">
        <v>3.0</v>
      </c>
      <c r="F5" s="85">
        <v>0.0</v>
      </c>
      <c r="G5" s="85">
        <v>0.0</v>
      </c>
      <c r="H5" s="85">
        <v>0.0</v>
      </c>
      <c r="I5" s="85">
        <v>0.0</v>
      </c>
      <c r="J5" s="85">
        <v>0.0</v>
      </c>
      <c r="K5" s="85">
        <v>2.0</v>
      </c>
      <c r="L5" s="85">
        <v>1.0</v>
      </c>
      <c r="M5" s="85">
        <v>2.0</v>
      </c>
      <c r="N5" s="85">
        <v>8.0</v>
      </c>
      <c r="O5" s="85">
        <v>3.0</v>
      </c>
      <c r="P5" s="9">
        <f t="shared" si="2"/>
        <v>0</v>
      </c>
      <c r="Q5" s="9">
        <f t="shared" ref="Q5:Q6" si="6">+(F5+N5)/D5</f>
        <v>0.7272727273</v>
      </c>
      <c r="R5" s="11">
        <f t="shared" si="3"/>
        <v>0.7272727273</v>
      </c>
      <c r="S5" s="14">
        <f t="shared" si="4"/>
        <v>14</v>
      </c>
      <c r="T5" s="87">
        <f t="shared" si="5"/>
        <v>14</v>
      </c>
    </row>
    <row r="6" ht="16.5" customHeight="1">
      <c r="A6" s="5" t="s">
        <v>26</v>
      </c>
      <c r="B6" s="85">
        <v>9.0</v>
      </c>
      <c r="C6" s="86">
        <f t="shared" si="1"/>
        <v>0.75</v>
      </c>
      <c r="D6" s="85">
        <v>28.0</v>
      </c>
      <c r="E6" s="85">
        <v>20.0</v>
      </c>
      <c r="F6" s="85">
        <v>15.0</v>
      </c>
      <c r="G6" s="85">
        <v>10.0</v>
      </c>
      <c r="H6" s="85">
        <v>4.0</v>
      </c>
      <c r="I6" s="85">
        <v>1.0</v>
      </c>
      <c r="J6" s="85">
        <v>0.0</v>
      </c>
      <c r="K6" s="85">
        <v>14.0</v>
      </c>
      <c r="L6" s="85">
        <v>11.0</v>
      </c>
      <c r="M6" s="85">
        <v>11.0</v>
      </c>
      <c r="N6" s="85">
        <v>8.0</v>
      </c>
      <c r="O6" s="85">
        <v>1.0</v>
      </c>
      <c r="P6" s="9">
        <f t="shared" si="2"/>
        <v>1.05</v>
      </c>
      <c r="Q6" s="9">
        <f t="shared" si="6"/>
        <v>0.8214285714</v>
      </c>
      <c r="R6" s="11">
        <f t="shared" si="3"/>
        <v>1.871428571</v>
      </c>
      <c r="S6" s="14">
        <f t="shared" si="4"/>
        <v>1</v>
      </c>
      <c r="T6" s="87">
        <f t="shared" si="5"/>
        <v>1</v>
      </c>
    </row>
    <row r="7" ht="16.5" customHeight="1">
      <c r="A7" s="5" t="s">
        <v>27</v>
      </c>
      <c r="B7" s="85">
        <v>0.0</v>
      </c>
      <c r="C7" s="86">
        <v>0.0</v>
      </c>
      <c r="D7" s="85">
        <v>0.0</v>
      </c>
      <c r="E7" s="85">
        <v>0.0</v>
      </c>
      <c r="F7" s="85">
        <v>0.0</v>
      </c>
      <c r="G7" s="85">
        <v>0.0</v>
      </c>
      <c r="H7" s="85">
        <v>0.0</v>
      </c>
      <c r="I7" s="85">
        <v>0.0</v>
      </c>
      <c r="J7" s="85">
        <v>0.0</v>
      </c>
      <c r="K7" s="85">
        <v>0.0</v>
      </c>
      <c r="L7" s="85">
        <v>0.0</v>
      </c>
      <c r="M7" s="85">
        <v>0.0</v>
      </c>
      <c r="N7" s="85">
        <v>0.0</v>
      </c>
      <c r="O7" s="85">
        <v>0.0</v>
      </c>
      <c r="P7" s="9">
        <v>0.0</v>
      </c>
      <c r="Q7" s="9">
        <v>0.0</v>
      </c>
      <c r="R7" s="11">
        <f t="shared" si="3"/>
        <v>0</v>
      </c>
      <c r="S7" s="14">
        <f t="shared" si="4"/>
        <v>15</v>
      </c>
      <c r="T7" s="87">
        <f t="shared" si="5"/>
        <v>14</v>
      </c>
    </row>
    <row r="8" ht="16.5" customHeight="1">
      <c r="A8" s="5" t="s">
        <v>28</v>
      </c>
      <c r="B8" s="85">
        <v>9.0</v>
      </c>
      <c r="C8" s="86">
        <f t="shared" ref="C8:C11" si="7">+F8/E8</f>
        <v>0.45</v>
      </c>
      <c r="D8" s="85">
        <v>22.0</v>
      </c>
      <c r="E8" s="85">
        <v>20.0</v>
      </c>
      <c r="F8" s="85">
        <v>9.0</v>
      </c>
      <c r="G8" s="85">
        <v>6.0</v>
      </c>
      <c r="H8" s="85">
        <v>3.0</v>
      </c>
      <c r="I8" s="85">
        <v>0.0</v>
      </c>
      <c r="J8" s="85">
        <v>0.0</v>
      </c>
      <c r="K8" s="85">
        <v>8.0</v>
      </c>
      <c r="L8" s="85">
        <v>9.0</v>
      </c>
      <c r="M8" s="85">
        <v>6.0</v>
      </c>
      <c r="N8" s="85">
        <v>2.0</v>
      </c>
      <c r="O8" s="85">
        <v>4.0</v>
      </c>
      <c r="P8" s="9">
        <f t="shared" ref="P8:P11" si="8">+(G8*1+H8*2+I8*3+J8*4)/E8</f>
        <v>0.6</v>
      </c>
      <c r="Q8" s="9">
        <f t="shared" ref="Q8:Q11" si="9">+(F8+N8)/D8</f>
        <v>0.5</v>
      </c>
      <c r="R8" s="11">
        <f t="shared" si="3"/>
        <v>1.1</v>
      </c>
      <c r="S8" s="14">
        <f t="shared" si="4"/>
        <v>6</v>
      </c>
      <c r="T8" s="87">
        <f t="shared" si="5"/>
        <v>4</v>
      </c>
    </row>
    <row r="9" ht="16.5" customHeight="1">
      <c r="A9" s="5" t="s">
        <v>29</v>
      </c>
      <c r="B9" s="85">
        <v>5.0</v>
      </c>
      <c r="C9" s="86">
        <f t="shared" si="7"/>
        <v>0.3333333333</v>
      </c>
      <c r="D9" s="85">
        <v>13.0</v>
      </c>
      <c r="E9" s="85">
        <v>12.0</v>
      </c>
      <c r="F9" s="85">
        <v>4.0</v>
      </c>
      <c r="G9" s="85">
        <v>3.0</v>
      </c>
      <c r="H9" s="85">
        <v>1.0</v>
      </c>
      <c r="I9" s="85">
        <v>0.0</v>
      </c>
      <c r="J9" s="85">
        <v>0.0</v>
      </c>
      <c r="K9" s="85">
        <v>2.0</v>
      </c>
      <c r="L9" s="85">
        <v>1.0</v>
      </c>
      <c r="M9" s="85">
        <v>2.0</v>
      </c>
      <c r="N9" s="85">
        <v>1.0</v>
      </c>
      <c r="O9" s="85">
        <v>4.0</v>
      </c>
      <c r="P9" s="9">
        <f t="shared" si="8"/>
        <v>0.4166666667</v>
      </c>
      <c r="Q9" s="9">
        <f t="shared" si="9"/>
        <v>0.3846153846</v>
      </c>
      <c r="R9" s="11">
        <f t="shared" si="3"/>
        <v>0.8012820513</v>
      </c>
      <c r="S9" s="14">
        <f t="shared" si="4"/>
        <v>12</v>
      </c>
      <c r="T9" s="87">
        <f t="shared" si="5"/>
        <v>9</v>
      </c>
    </row>
    <row r="10" ht="16.5" customHeight="1">
      <c r="A10" s="5" t="s">
        <v>30</v>
      </c>
      <c r="B10" s="85">
        <v>9.0</v>
      </c>
      <c r="C10" s="86">
        <f t="shared" si="7"/>
        <v>0.3571428571</v>
      </c>
      <c r="D10" s="85">
        <v>31.0</v>
      </c>
      <c r="E10" s="85">
        <v>28.0</v>
      </c>
      <c r="F10" s="85">
        <v>10.0</v>
      </c>
      <c r="G10" s="85">
        <v>6.0</v>
      </c>
      <c r="H10" s="85">
        <v>3.0</v>
      </c>
      <c r="I10" s="85">
        <v>1.0</v>
      </c>
      <c r="J10" s="85">
        <v>0.0</v>
      </c>
      <c r="K10" s="85">
        <v>7.0</v>
      </c>
      <c r="L10" s="85">
        <v>8.0</v>
      </c>
      <c r="M10" s="85">
        <v>5.0</v>
      </c>
      <c r="N10" s="85">
        <v>3.0</v>
      </c>
      <c r="O10" s="85">
        <v>5.0</v>
      </c>
      <c r="P10" s="9">
        <f t="shared" si="8"/>
        <v>0.5357142857</v>
      </c>
      <c r="Q10" s="9">
        <f t="shared" si="9"/>
        <v>0.4193548387</v>
      </c>
      <c r="R10" s="11">
        <f t="shared" si="3"/>
        <v>0.9550691244</v>
      </c>
      <c r="S10" s="14">
        <f t="shared" si="4"/>
        <v>8</v>
      </c>
      <c r="T10" s="87">
        <f t="shared" si="5"/>
        <v>8</v>
      </c>
    </row>
    <row r="11" ht="16.5" customHeight="1">
      <c r="A11" s="5" t="s">
        <v>31</v>
      </c>
      <c r="B11" s="85">
        <v>5.0</v>
      </c>
      <c r="C11" s="86">
        <f t="shared" si="7"/>
        <v>0.3636363636</v>
      </c>
      <c r="D11" s="85">
        <v>13.0</v>
      </c>
      <c r="E11" s="85">
        <v>11.0</v>
      </c>
      <c r="F11" s="85">
        <v>4.0</v>
      </c>
      <c r="G11" s="85">
        <v>4.0</v>
      </c>
      <c r="H11" s="85">
        <v>0.0</v>
      </c>
      <c r="I11" s="85">
        <v>0.0</v>
      </c>
      <c r="J11" s="85">
        <v>0.0</v>
      </c>
      <c r="K11" s="85">
        <v>4.0</v>
      </c>
      <c r="L11" s="85">
        <v>5.0</v>
      </c>
      <c r="M11" s="85">
        <v>3.0</v>
      </c>
      <c r="N11" s="85">
        <v>2.0</v>
      </c>
      <c r="O11" s="85">
        <v>4.0</v>
      </c>
      <c r="P11" s="9">
        <f t="shared" si="8"/>
        <v>0.3636363636</v>
      </c>
      <c r="Q11" s="9">
        <f t="shared" si="9"/>
        <v>0.4615384615</v>
      </c>
      <c r="R11" s="11">
        <f t="shared" si="3"/>
        <v>0.8251748252</v>
      </c>
      <c r="S11" s="14">
        <f t="shared" si="4"/>
        <v>11</v>
      </c>
      <c r="T11" s="87">
        <f t="shared" si="5"/>
        <v>7</v>
      </c>
    </row>
    <row r="12" ht="16.5" customHeight="1">
      <c r="A12" s="5" t="s">
        <v>32</v>
      </c>
      <c r="B12" s="85">
        <v>0.0</v>
      </c>
      <c r="C12" s="86">
        <v>0.0</v>
      </c>
      <c r="D12" s="85">
        <v>0.0</v>
      </c>
      <c r="E12" s="85">
        <v>0.0</v>
      </c>
      <c r="F12" s="85">
        <v>0.0</v>
      </c>
      <c r="G12" s="85">
        <v>0.0</v>
      </c>
      <c r="H12" s="85">
        <v>0.0</v>
      </c>
      <c r="I12" s="85">
        <v>0.0</v>
      </c>
      <c r="J12" s="85">
        <v>0.0</v>
      </c>
      <c r="K12" s="85">
        <v>0.0</v>
      </c>
      <c r="L12" s="85">
        <v>0.0</v>
      </c>
      <c r="M12" s="85">
        <v>0.0</v>
      </c>
      <c r="N12" s="85">
        <v>0.0</v>
      </c>
      <c r="O12" s="85">
        <v>0.0</v>
      </c>
      <c r="P12" s="9">
        <v>0.0</v>
      </c>
      <c r="Q12" s="9">
        <v>0.0</v>
      </c>
      <c r="R12" s="11">
        <f t="shared" si="3"/>
        <v>0</v>
      </c>
      <c r="S12" s="14">
        <f t="shared" si="4"/>
        <v>15</v>
      </c>
      <c r="T12" s="87">
        <f t="shared" si="5"/>
        <v>14</v>
      </c>
    </row>
    <row r="13" ht="16.5" customHeight="1">
      <c r="A13" s="5" t="s">
        <v>33</v>
      </c>
      <c r="B13" s="85">
        <v>4.0</v>
      </c>
      <c r="C13" s="86">
        <f t="shared" ref="C13:C14" si="10">+F13/E13</f>
        <v>0.25</v>
      </c>
      <c r="D13" s="85">
        <v>6.0</v>
      </c>
      <c r="E13" s="85">
        <v>4.0</v>
      </c>
      <c r="F13" s="85">
        <v>1.0</v>
      </c>
      <c r="G13" s="85">
        <v>0.0</v>
      </c>
      <c r="H13" s="85">
        <v>0.0</v>
      </c>
      <c r="I13" s="85">
        <v>0.0</v>
      </c>
      <c r="J13" s="85">
        <v>1.0</v>
      </c>
      <c r="K13" s="85">
        <v>2.0</v>
      </c>
      <c r="L13" s="85">
        <v>3.0</v>
      </c>
      <c r="M13" s="85">
        <v>0.0</v>
      </c>
      <c r="N13" s="85">
        <v>2.0</v>
      </c>
      <c r="O13" s="85">
        <v>1.0</v>
      </c>
      <c r="P13" s="9">
        <f t="shared" ref="P13:P14" si="11">+(G13*1+H13*2+I13*3+J13*4)/E13</f>
        <v>1</v>
      </c>
      <c r="Q13" s="9">
        <f t="shared" ref="Q13:Q14" si="12">+(F13+N13)/D13</f>
        <v>0.5</v>
      </c>
      <c r="R13" s="11">
        <f t="shared" si="3"/>
        <v>1.5</v>
      </c>
      <c r="S13" s="14">
        <f t="shared" si="4"/>
        <v>2</v>
      </c>
      <c r="T13" s="87">
        <f t="shared" si="5"/>
        <v>12</v>
      </c>
    </row>
    <row r="14" ht="16.5" customHeight="1">
      <c r="A14" s="5" t="s">
        <v>34</v>
      </c>
      <c r="B14" s="85">
        <v>7.0</v>
      </c>
      <c r="C14" s="86">
        <f t="shared" si="10"/>
        <v>0.2857142857</v>
      </c>
      <c r="D14" s="85">
        <v>17.0</v>
      </c>
      <c r="E14" s="85">
        <v>14.0</v>
      </c>
      <c r="F14" s="85">
        <v>4.0</v>
      </c>
      <c r="G14" s="85">
        <v>3.0</v>
      </c>
      <c r="H14" s="85">
        <v>0.0</v>
      </c>
      <c r="I14" s="85">
        <v>1.0</v>
      </c>
      <c r="J14" s="85">
        <v>0.0</v>
      </c>
      <c r="K14" s="85">
        <v>6.0</v>
      </c>
      <c r="L14" s="85">
        <v>1.0</v>
      </c>
      <c r="M14" s="85">
        <v>3.0</v>
      </c>
      <c r="N14" s="85">
        <v>3.0</v>
      </c>
      <c r="O14" s="85">
        <v>5.0</v>
      </c>
      <c r="P14" s="9">
        <f t="shared" si="11"/>
        <v>0.4285714286</v>
      </c>
      <c r="Q14" s="9">
        <f t="shared" si="12"/>
        <v>0.4117647059</v>
      </c>
      <c r="R14" s="11">
        <f t="shared" si="3"/>
        <v>0.8403361345</v>
      </c>
      <c r="S14" s="14">
        <f t="shared" si="4"/>
        <v>10</v>
      </c>
      <c r="T14" s="87">
        <f t="shared" si="5"/>
        <v>11</v>
      </c>
    </row>
    <row r="15" ht="16.5" customHeight="1">
      <c r="A15" s="5" t="s">
        <v>35</v>
      </c>
      <c r="B15" s="85">
        <v>0.0</v>
      </c>
      <c r="C15" s="86">
        <v>0.0</v>
      </c>
      <c r="D15" s="85">
        <v>0.0</v>
      </c>
      <c r="E15" s="85">
        <v>0.0</v>
      </c>
      <c r="F15" s="85">
        <v>0.0</v>
      </c>
      <c r="G15" s="85">
        <v>0.0</v>
      </c>
      <c r="H15" s="85">
        <v>0.0</v>
      </c>
      <c r="I15" s="85">
        <v>0.0</v>
      </c>
      <c r="J15" s="85">
        <v>0.0</v>
      </c>
      <c r="K15" s="85">
        <v>0.0</v>
      </c>
      <c r="L15" s="85">
        <v>0.0</v>
      </c>
      <c r="M15" s="85">
        <v>0.0</v>
      </c>
      <c r="N15" s="85">
        <v>0.0</v>
      </c>
      <c r="O15" s="85">
        <v>0.0</v>
      </c>
      <c r="P15" s="9">
        <v>0.0</v>
      </c>
      <c r="Q15" s="9">
        <v>0.0</v>
      </c>
      <c r="R15" s="11">
        <f t="shared" si="3"/>
        <v>0</v>
      </c>
      <c r="S15" s="14">
        <f t="shared" si="4"/>
        <v>15</v>
      </c>
      <c r="T15" s="87">
        <f t="shared" si="5"/>
        <v>14</v>
      </c>
    </row>
    <row r="16" ht="16.5" customHeight="1">
      <c r="A16" s="5" t="s">
        <v>36</v>
      </c>
      <c r="B16" s="85">
        <v>6.0</v>
      </c>
      <c r="C16" s="86">
        <f>+F16/E16</f>
        <v>0.4285714286</v>
      </c>
      <c r="D16" s="85">
        <v>9.0</v>
      </c>
      <c r="E16" s="85">
        <v>7.0</v>
      </c>
      <c r="F16" s="85">
        <v>3.0</v>
      </c>
      <c r="G16" s="85">
        <v>2.0</v>
      </c>
      <c r="H16" s="85">
        <v>1.0</v>
      </c>
      <c r="I16" s="85">
        <v>0.0</v>
      </c>
      <c r="J16" s="85">
        <v>0.0</v>
      </c>
      <c r="K16" s="85">
        <v>1.0</v>
      </c>
      <c r="L16" s="85">
        <v>3.0</v>
      </c>
      <c r="M16" s="85">
        <v>2.0</v>
      </c>
      <c r="N16" s="85">
        <v>2.0</v>
      </c>
      <c r="O16" s="85">
        <v>1.0</v>
      </c>
      <c r="P16" s="9">
        <f>+(G16*1+H16*2+I16*3+J16*4)/E16</f>
        <v>0.5714285714</v>
      </c>
      <c r="Q16" s="9">
        <f>+(F16+N16)/D16</f>
        <v>0.5555555556</v>
      </c>
      <c r="R16" s="11">
        <f t="shared" si="3"/>
        <v>1.126984127</v>
      </c>
      <c r="S16" s="14">
        <f t="shared" si="4"/>
        <v>5</v>
      </c>
      <c r="T16" s="87">
        <f t="shared" si="5"/>
        <v>5</v>
      </c>
    </row>
    <row r="17" ht="16.5" customHeight="1">
      <c r="A17" s="5" t="s">
        <v>37</v>
      </c>
      <c r="B17" s="85">
        <v>0.0</v>
      </c>
      <c r="C17" s="86">
        <v>0.0</v>
      </c>
      <c r="D17" s="85">
        <v>0.0</v>
      </c>
      <c r="E17" s="85">
        <v>0.0</v>
      </c>
      <c r="F17" s="85">
        <v>0.0</v>
      </c>
      <c r="G17" s="85">
        <v>0.0</v>
      </c>
      <c r="H17" s="85">
        <v>0.0</v>
      </c>
      <c r="I17" s="85">
        <v>0.0</v>
      </c>
      <c r="J17" s="85">
        <v>0.0</v>
      </c>
      <c r="K17" s="85">
        <v>0.0</v>
      </c>
      <c r="L17" s="85">
        <v>0.0</v>
      </c>
      <c r="M17" s="85">
        <v>0.0</v>
      </c>
      <c r="N17" s="85">
        <v>0.0</v>
      </c>
      <c r="O17" s="85">
        <v>0.0</v>
      </c>
      <c r="P17" s="9">
        <v>0.0</v>
      </c>
      <c r="Q17" s="9">
        <v>0.0</v>
      </c>
      <c r="R17" s="11">
        <f t="shared" si="3"/>
        <v>0</v>
      </c>
      <c r="S17" s="14">
        <f t="shared" si="4"/>
        <v>15</v>
      </c>
      <c r="T17" s="87">
        <f t="shared" si="5"/>
        <v>14</v>
      </c>
    </row>
    <row r="18" ht="16.5" customHeight="1">
      <c r="A18" s="5" t="s">
        <v>38</v>
      </c>
      <c r="B18" s="85">
        <v>1.0</v>
      </c>
      <c r="C18" s="86">
        <f t="shared" ref="C18:C23" si="13">+F18/E18</f>
        <v>0</v>
      </c>
      <c r="D18" s="85">
        <v>1.0</v>
      </c>
      <c r="E18" s="85">
        <v>1.0</v>
      </c>
      <c r="F18" s="85">
        <v>0.0</v>
      </c>
      <c r="G18" s="85">
        <v>0.0</v>
      </c>
      <c r="H18" s="85">
        <v>0.0</v>
      </c>
      <c r="I18" s="85">
        <v>0.0</v>
      </c>
      <c r="J18" s="85">
        <v>0.0</v>
      </c>
      <c r="K18" s="85">
        <v>0.0</v>
      </c>
      <c r="L18" s="85">
        <v>0.0</v>
      </c>
      <c r="M18" s="85">
        <v>0.0</v>
      </c>
      <c r="N18" s="85">
        <v>0.0</v>
      </c>
      <c r="O18" s="85">
        <v>1.0</v>
      </c>
      <c r="P18" s="9">
        <f t="shared" ref="P18:P23" si="14">+(G18*1+H18*2+I18*3+J18*4)/E18</f>
        <v>0</v>
      </c>
      <c r="Q18" s="9">
        <f t="shared" ref="Q18:Q23" si="15">+(F18+N18)/D18</f>
        <v>0</v>
      </c>
      <c r="R18" s="11">
        <f t="shared" si="3"/>
        <v>0</v>
      </c>
      <c r="S18" s="14">
        <f t="shared" si="4"/>
        <v>15</v>
      </c>
      <c r="T18" s="87">
        <f t="shared" si="5"/>
        <v>14</v>
      </c>
    </row>
    <row r="19" ht="16.5" customHeight="1">
      <c r="A19" s="5" t="s">
        <v>39</v>
      </c>
      <c r="B19" s="85">
        <v>7.0</v>
      </c>
      <c r="C19" s="86">
        <f t="shared" si="13"/>
        <v>0.4285714286</v>
      </c>
      <c r="D19" s="85">
        <v>18.0</v>
      </c>
      <c r="E19" s="85">
        <v>14.0</v>
      </c>
      <c r="F19" s="85">
        <v>6.0</v>
      </c>
      <c r="G19" s="85">
        <v>6.0</v>
      </c>
      <c r="H19" s="85">
        <v>0.0</v>
      </c>
      <c r="I19" s="85">
        <v>0.0</v>
      </c>
      <c r="J19" s="85">
        <v>0.0</v>
      </c>
      <c r="K19" s="85">
        <v>7.0</v>
      </c>
      <c r="L19" s="85">
        <v>7.0</v>
      </c>
      <c r="M19" s="85">
        <v>3.0</v>
      </c>
      <c r="N19" s="85">
        <v>4.0</v>
      </c>
      <c r="O19" s="85">
        <v>2.0</v>
      </c>
      <c r="P19" s="9">
        <f t="shared" si="14"/>
        <v>0.4285714286</v>
      </c>
      <c r="Q19" s="9">
        <f t="shared" si="15"/>
        <v>0.5555555556</v>
      </c>
      <c r="R19" s="11">
        <f t="shared" si="3"/>
        <v>0.9841269841</v>
      </c>
      <c r="S19" s="14">
        <f t="shared" si="4"/>
        <v>7</v>
      </c>
      <c r="T19" s="87">
        <f t="shared" si="5"/>
        <v>5</v>
      </c>
    </row>
    <row r="20" ht="16.5" customHeight="1">
      <c r="A20" s="5" t="s">
        <v>40</v>
      </c>
      <c r="B20" s="85">
        <v>8.0</v>
      </c>
      <c r="C20" s="86">
        <f t="shared" si="13"/>
        <v>0.3333333333</v>
      </c>
      <c r="D20" s="85">
        <v>18.0</v>
      </c>
      <c r="E20" s="85">
        <v>15.0</v>
      </c>
      <c r="F20" s="85">
        <v>5.0</v>
      </c>
      <c r="G20" s="85">
        <v>3.0</v>
      </c>
      <c r="H20" s="85">
        <v>2.0</v>
      </c>
      <c r="I20" s="85">
        <v>0.0</v>
      </c>
      <c r="J20" s="85">
        <v>0.0</v>
      </c>
      <c r="K20" s="85">
        <v>4.0</v>
      </c>
      <c r="L20" s="85">
        <v>8.0</v>
      </c>
      <c r="M20" s="85">
        <v>6.0</v>
      </c>
      <c r="N20" s="85">
        <v>3.0</v>
      </c>
      <c r="O20" s="85">
        <v>2.0</v>
      </c>
      <c r="P20" s="9">
        <f t="shared" si="14"/>
        <v>0.4666666667</v>
      </c>
      <c r="Q20" s="9">
        <f t="shared" si="15"/>
        <v>0.4444444444</v>
      </c>
      <c r="R20" s="11">
        <f t="shared" si="3"/>
        <v>0.9111111111</v>
      </c>
      <c r="S20" s="14">
        <f t="shared" si="4"/>
        <v>9</v>
      </c>
      <c r="T20" s="87">
        <f t="shared" si="5"/>
        <v>9</v>
      </c>
    </row>
    <row r="21" ht="16.5" customHeight="1">
      <c r="A21" s="5" t="s">
        <v>41</v>
      </c>
      <c r="B21" s="85">
        <v>9.0</v>
      </c>
      <c r="C21" s="86">
        <f t="shared" si="13"/>
        <v>0.56</v>
      </c>
      <c r="D21" s="85">
        <v>27.0</v>
      </c>
      <c r="E21" s="85">
        <v>25.0</v>
      </c>
      <c r="F21" s="85">
        <v>14.0</v>
      </c>
      <c r="G21" s="85">
        <v>13.0</v>
      </c>
      <c r="H21" s="85">
        <v>1.0</v>
      </c>
      <c r="I21" s="85">
        <v>0.0</v>
      </c>
      <c r="J21" s="85">
        <v>0.0</v>
      </c>
      <c r="K21" s="85">
        <v>5.0</v>
      </c>
      <c r="L21" s="85">
        <v>9.0</v>
      </c>
      <c r="M21" s="85">
        <v>4.0</v>
      </c>
      <c r="N21" s="85">
        <v>2.0</v>
      </c>
      <c r="O21" s="85">
        <v>2.0</v>
      </c>
      <c r="P21" s="9">
        <f t="shared" si="14"/>
        <v>0.6</v>
      </c>
      <c r="Q21" s="9">
        <f t="shared" si="15"/>
        <v>0.5925925926</v>
      </c>
      <c r="R21" s="11">
        <f t="shared" si="3"/>
        <v>1.192592593</v>
      </c>
      <c r="S21" s="14">
        <f t="shared" si="4"/>
        <v>4</v>
      </c>
      <c r="T21" s="87">
        <f t="shared" si="5"/>
        <v>2</v>
      </c>
    </row>
    <row r="22" ht="16.5" customHeight="1">
      <c r="A22" s="5" t="s">
        <v>42</v>
      </c>
      <c r="B22" s="85">
        <v>3.0</v>
      </c>
      <c r="C22" s="86">
        <f t="shared" si="13"/>
        <v>0.25</v>
      </c>
      <c r="D22" s="85">
        <v>6.0</v>
      </c>
      <c r="E22" s="85">
        <v>4.0</v>
      </c>
      <c r="F22" s="85">
        <v>1.0</v>
      </c>
      <c r="G22" s="85">
        <v>1.0</v>
      </c>
      <c r="H22" s="85">
        <v>0.0</v>
      </c>
      <c r="I22" s="85">
        <v>0.0</v>
      </c>
      <c r="J22" s="85">
        <v>0.0</v>
      </c>
      <c r="K22" s="85">
        <v>5.0</v>
      </c>
      <c r="L22" s="85">
        <v>1.0</v>
      </c>
      <c r="M22" s="85">
        <v>4.0</v>
      </c>
      <c r="N22" s="85">
        <v>2.0</v>
      </c>
      <c r="O22" s="85">
        <v>1.0</v>
      </c>
      <c r="P22" s="9">
        <f t="shared" si="14"/>
        <v>0.25</v>
      </c>
      <c r="Q22" s="9">
        <f t="shared" si="15"/>
        <v>0.5</v>
      </c>
      <c r="R22" s="11">
        <f t="shared" si="3"/>
        <v>0.75</v>
      </c>
      <c r="S22" s="14">
        <f t="shared" si="4"/>
        <v>13</v>
      </c>
      <c r="T22" s="87">
        <f t="shared" si="5"/>
        <v>12</v>
      </c>
    </row>
    <row r="23" ht="16.5" customHeight="1">
      <c r="A23" s="5" t="s">
        <v>43</v>
      </c>
      <c r="B23" s="85">
        <v>9.0</v>
      </c>
      <c r="C23" s="86">
        <f t="shared" si="13"/>
        <v>0.5</v>
      </c>
      <c r="D23" s="85">
        <v>24.0</v>
      </c>
      <c r="E23" s="85">
        <v>22.0</v>
      </c>
      <c r="F23" s="85">
        <v>11.0</v>
      </c>
      <c r="G23" s="85">
        <v>6.0</v>
      </c>
      <c r="H23" s="85">
        <v>4.0</v>
      </c>
      <c r="I23" s="85">
        <v>1.0</v>
      </c>
      <c r="J23" s="85">
        <v>0.0</v>
      </c>
      <c r="K23" s="85">
        <v>9.0</v>
      </c>
      <c r="L23" s="85">
        <v>6.0</v>
      </c>
      <c r="M23" s="85">
        <v>3.0</v>
      </c>
      <c r="N23" s="85">
        <v>2.0</v>
      </c>
      <c r="O23" s="85">
        <v>3.0</v>
      </c>
      <c r="P23" s="9">
        <f t="shared" si="14"/>
        <v>0.7727272727</v>
      </c>
      <c r="Q23" s="9">
        <f t="shared" si="15"/>
        <v>0.5416666667</v>
      </c>
      <c r="R23" s="11">
        <f t="shared" si="3"/>
        <v>1.314393939</v>
      </c>
      <c r="S23" s="14">
        <f t="shared" si="4"/>
        <v>3</v>
      </c>
      <c r="T23" s="87">
        <f t="shared" si="5"/>
        <v>3</v>
      </c>
    </row>
    <row r="24" ht="16.5" customHeight="1">
      <c r="A24" s="5" t="s">
        <v>44</v>
      </c>
      <c r="B24" s="85">
        <v>0.0</v>
      </c>
      <c r="C24" s="86">
        <v>0.0</v>
      </c>
      <c r="D24" s="85">
        <v>0.0</v>
      </c>
      <c r="E24" s="85">
        <v>0.0</v>
      </c>
      <c r="F24" s="85">
        <v>0.0</v>
      </c>
      <c r="G24" s="85">
        <v>0.0</v>
      </c>
      <c r="H24" s="85">
        <v>0.0</v>
      </c>
      <c r="I24" s="85">
        <v>0.0</v>
      </c>
      <c r="J24" s="85">
        <v>0.0</v>
      </c>
      <c r="K24" s="85">
        <v>0.0</v>
      </c>
      <c r="L24" s="85">
        <v>0.0</v>
      </c>
      <c r="M24" s="85">
        <v>0.0</v>
      </c>
      <c r="N24" s="85">
        <v>0.0</v>
      </c>
      <c r="O24" s="85">
        <v>0.0</v>
      </c>
      <c r="P24" s="9">
        <v>0.0</v>
      </c>
      <c r="Q24" s="9">
        <v>0.0</v>
      </c>
      <c r="R24" s="11">
        <f t="shared" si="3"/>
        <v>0</v>
      </c>
      <c r="S24" s="14">
        <f t="shared" si="4"/>
        <v>15</v>
      </c>
      <c r="T24" s="87">
        <f t="shared" si="5"/>
        <v>14</v>
      </c>
    </row>
    <row r="25" ht="16.5" customHeight="1">
      <c r="A25" s="23" t="s">
        <v>45</v>
      </c>
      <c r="B25" s="88"/>
      <c r="C25" s="25">
        <f>+F25/E25</f>
        <v>0.4328358209</v>
      </c>
      <c r="D25" s="24">
        <f t="shared" ref="D25:J25" si="16">SUM(D4:D24)</f>
        <v>245</v>
      </c>
      <c r="E25" s="24">
        <f t="shared" si="16"/>
        <v>201</v>
      </c>
      <c r="F25" s="24">
        <f t="shared" si="16"/>
        <v>87</v>
      </c>
      <c r="G25" s="24">
        <f t="shared" si="16"/>
        <v>63</v>
      </c>
      <c r="H25" s="24">
        <f t="shared" si="16"/>
        <v>19</v>
      </c>
      <c r="I25" s="24">
        <f t="shared" si="16"/>
        <v>4</v>
      </c>
      <c r="J25" s="24">
        <f t="shared" si="16"/>
        <v>1</v>
      </c>
      <c r="K25" s="24">
        <f t="shared" ref="K25:O25" si="17">SUM(K4:K23)</f>
        <v>76</v>
      </c>
      <c r="L25" s="24">
        <f t="shared" si="17"/>
        <v>73</v>
      </c>
      <c r="M25" s="24">
        <f t="shared" si="17"/>
        <v>54</v>
      </c>
      <c r="N25" s="24">
        <f t="shared" si="17"/>
        <v>44</v>
      </c>
      <c r="O25" s="24">
        <f t="shared" si="17"/>
        <v>40</v>
      </c>
      <c r="P25" s="24"/>
      <c r="Q25" s="24"/>
      <c r="R25" s="89"/>
      <c r="S25" s="27"/>
      <c r="T25" s="27"/>
    </row>
    <row r="26" ht="16.5" customHeight="1"/>
    <row r="27" ht="16.5" customHeight="1">
      <c r="A27" s="3" t="s">
        <v>46</v>
      </c>
    </row>
    <row r="28" ht="16.5" customHeight="1">
      <c r="A28" s="4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  <c r="Q28" s="4" t="s">
        <v>60</v>
      </c>
      <c r="R28" s="4" t="s">
        <v>61</v>
      </c>
      <c r="S28" s="4" t="s">
        <v>86</v>
      </c>
      <c r="T28" s="4" t="s">
        <v>63</v>
      </c>
      <c r="U28" s="4" t="s">
        <v>64</v>
      </c>
      <c r="V28" s="4" t="s">
        <v>65</v>
      </c>
    </row>
    <row r="29" ht="16.5" customHeight="1">
      <c r="A29" s="4" t="s">
        <v>24</v>
      </c>
      <c r="B29" s="6">
        <v>2.0</v>
      </c>
      <c r="C29" s="6">
        <v>0.0</v>
      </c>
      <c r="D29" s="6">
        <v>0.0</v>
      </c>
      <c r="E29" s="6">
        <v>0.0</v>
      </c>
      <c r="F29" s="6">
        <v>2.0</v>
      </c>
      <c r="G29" s="6">
        <v>0.0</v>
      </c>
      <c r="H29" s="31">
        <v>0.0</v>
      </c>
      <c r="I29" s="6">
        <v>0.0</v>
      </c>
      <c r="J29" s="6">
        <v>0.0</v>
      </c>
      <c r="K29" s="6">
        <v>2.0</v>
      </c>
      <c r="L29" s="6">
        <v>0.0</v>
      </c>
      <c r="M29" s="6">
        <v>0.0</v>
      </c>
      <c r="N29" s="6">
        <v>1.0</v>
      </c>
      <c r="O29" s="6">
        <v>0.0</v>
      </c>
      <c r="P29" s="32">
        <v>0.0</v>
      </c>
      <c r="Q29" s="33"/>
      <c r="R29" s="34"/>
      <c r="S29" s="34"/>
      <c r="T29" s="33"/>
      <c r="U29" s="35"/>
      <c r="V29" s="33"/>
      <c r="X29" s="90">
        <f t="shared" ref="X29:X30" si="18">+(L29+K29)/F29*100</f>
        <v>100</v>
      </c>
    </row>
    <row r="30" ht="16.5" customHeight="1">
      <c r="A30" s="4" t="s">
        <v>27</v>
      </c>
      <c r="B30" s="6">
        <v>1.0</v>
      </c>
      <c r="C30" s="6">
        <v>0.0</v>
      </c>
      <c r="D30" s="6">
        <v>0.0</v>
      </c>
      <c r="E30" s="6">
        <v>0.0</v>
      </c>
      <c r="F30" s="6">
        <v>1.0</v>
      </c>
      <c r="G30" s="6">
        <v>0.0</v>
      </c>
      <c r="H30" s="31">
        <v>0.0</v>
      </c>
      <c r="I30" s="6">
        <v>0.0</v>
      </c>
      <c r="J30" s="6">
        <v>0.0</v>
      </c>
      <c r="K30" s="6">
        <v>1.0</v>
      </c>
      <c r="L30" s="6">
        <v>0.0</v>
      </c>
      <c r="M30" s="6">
        <v>0.0</v>
      </c>
      <c r="N30" s="6">
        <v>0.0</v>
      </c>
      <c r="O30" s="6">
        <v>0.0</v>
      </c>
      <c r="P30" s="32">
        <v>0.0</v>
      </c>
      <c r="Q30" s="33"/>
      <c r="R30" s="34"/>
      <c r="S30" s="34"/>
      <c r="T30" s="33"/>
      <c r="U30" s="35"/>
      <c r="V30" s="33"/>
      <c r="X30" s="90">
        <f t="shared" si="18"/>
        <v>100</v>
      </c>
    </row>
    <row r="31" ht="16.5" customHeight="1">
      <c r="A31" s="30" t="s">
        <v>29</v>
      </c>
      <c r="B31" s="6">
        <v>0.0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31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32">
        <v>0.0</v>
      </c>
      <c r="Q31" s="33"/>
      <c r="R31" s="34"/>
      <c r="S31" s="34"/>
      <c r="T31" s="33"/>
      <c r="U31" s="35"/>
      <c r="V31" s="33"/>
      <c r="X31" s="90"/>
    </row>
    <row r="32" ht="16.5" customHeight="1">
      <c r="A32" s="4" t="s">
        <v>33</v>
      </c>
      <c r="B32" s="6">
        <v>4.0</v>
      </c>
      <c r="C32" s="6">
        <v>2.0</v>
      </c>
      <c r="D32" s="6">
        <v>0.0</v>
      </c>
      <c r="E32" s="6">
        <v>0.0</v>
      </c>
      <c r="F32" s="6">
        <v>36.0</v>
      </c>
      <c r="G32" s="6">
        <v>30.0</v>
      </c>
      <c r="H32" s="31">
        <v>7.3333333</v>
      </c>
      <c r="I32" s="6">
        <v>10.0</v>
      </c>
      <c r="J32" s="6">
        <v>0.0</v>
      </c>
      <c r="K32" s="6">
        <v>6.0</v>
      </c>
      <c r="L32" s="6">
        <v>0.0</v>
      </c>
      <c r="M32" s="6">
        <v>5.0</v>
      </c>
      <c r="N32" s="6">
        <v>7.0</v>
      </c>
      <c r="O32" s="6">
        <v>3.0</v>
      </c>
      <c r="P32" s="32">
        <f t="shared" ref="P32:P33" si="19">+O32*9/H32</f>
        <v>3.681818199</v>
      </c>
      <c r="Q32" s="33">
        <f t="shared" ref="Q32:Q33" si="20">(K32+L32)/H32</f>
        <v>0.8181818219</v>
      </c>
      <c r="R32" s="34">
        <f t="shared" ref="R32:R33" si="21">I32/H32</f>
        <v>1.36363637</v>
      </c>
      <c r="S32" s="34">
        <f t="shared" ref="S32:S33" si="22">H32/B32</f>
        <v>1.833333325</v>
      </c>
      <c r="T32" s="33">
        <f t="shared" ref="T32:T33" si="23">M32/H32</f>
        <v>0.6818181849</v>
      </c>
      <c r="U32" s="35">
        <f t="shared" ref="U32:U33" si="24">O32/N32</f>
        <v>0.4285714286</v>
      </c>
      <c r="V32" s="33">
        <f t="shared" ref="V32:V33" si="25">(I32+K32+L32)/H32</f>
        <v>2.181818192</v>
      </c>
      <c r="X32" s="90">
        <f t="shared" ref="X32:X33" si="26">+(L32+K32)/F32*100</f>
        <v>16.66666667</v>
      </c>
    </row>
    <row r="33" ht="16.5" customHeight="1">
      <c r="A33" s="4" t="s">
        <v>36</v>
      </c>
      <c r="B33" s="6">
        <v>3.0</v>
      </c>
      <c r="C33" s="6">
        <v>0.0</v>
      </c>
      <c r="D33" s="6">
        <v>0.0</v>
      </c>
      <c r="E33" s="6">
        <v>0.0</v>
      </c>
      <c r="F33" s="6">
        <v>16.0</v>
      </c>
      <c r="G33" s="6">
        <v>9.0</v>
      </c>
      <c r="H33" s="31">
        <v>2.0</v>
      </c>
      <c r="I33" s="6">
        <v>4.0</v>
      </c>
      <c r="J33" s="6">
        <v>0.0</v>
      </c>
      <c r="K33" s="6">
        <v>6.0</v>
      </c>
      <c r="L33" s="6">
        <v>0.0</v>
      </c>
      <c r="M33" s="6">
        <v>2.0</v>
      </c>
      <c r="N33" s="6">
        <v>6.0</v>
      </c>
      <c r="O33" s="6">
        <v>5.0</v>
      </c>
      <c r="P33" s="32">
        <f t="shared" si="19"/>
        <v>22.5</v>
      </c>
      <c r="Q33" s="33">
        <f t="shared" si="20"/>
        <v>3</v>
      </c>
      <c r="R33" s="34">
        <f t="shared" si="21"/>
        <v>2</v>
      </c>
      <c r="S33" s="34">
        <f t="shared" si="22"/>
        <v>0.6666666667</v>
      </c>
      <c r="T33" s="33">
        <f t="shared" si="23"/>
        <v>1</v>
      </c>
      <c r="U33" s="35">
        <f t="shared" si="24"/>
        <v>0.8333333333</v>
      </c>
      <c r="V33" s="33">
        <f t="shared" si="25"/>
        <v>5</v>
      </c>
      <c r="X33" s="90">
        <f t="shared" si="26"/>
        <v>37.5</v>
      </c>
    </row>
    <row r="34" ht="16.5" customHeight="1">
      <c r="A34" s="4" t="s">
        <v>37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  <c r="G34" s="6">
        <v>0.0</v>
      </c>
      <c r="H34" s="31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32">
        <v>0.0</v>
      </c>
      <c r="Q34" s="33"/>
      <c r="R34" s="34"/>
      <c r="S34" s="34"/>
      <c r="T34" s="33"/>
      <c r="U34" s="35"/>
      <c r="V34" s="33"/>
      <c r="X34" s="90"/>
    </row>
    <row r="35" ht="16.5" customHeight="1">
      <c r="A35" s="4" t="s">
        <v>42</v>
      </c>
      <c r="B35" s="6">
        <v>3.0</v>
      </c>
      <c r="C35" s="6">
        <v>2.0</v>
      </c>
      <c r="D35" s="6">
        <v>0.0</v>
      </c>
      <c r="E35" s="6">
        <v>0.0</v>
      </c>
      <c r="F35" s="6">
        <v>44.0</v>
      </c>
      <c r="G35" s="6">
        <v>26.0</v>
      </c>
      <c r="H35" s="31">
        <v>7.0</v>
      </c>
      <c r="I35" s="6">
        <v>9.0</v>
      </c>
      <c r="J35" s="6">
        <v>0.0</v>
      </c>
      <c r="K35" s="6">
        <v>17.0</v>
      </c>
      <c r="L35" s="6">
        <v>0.0</v>
      </c>
      <c r="M35" s="6">
        <v>10.0</v>
      </c>
      <c r="N35" s="6">
        <v>10.0</v>
      </c>
      <c r="O35" s="6">
        <v>8.0</v>
      </c>
      <c r="P35" s="32">
        <f t="shared" ref="P35:P37" si="27">+O35*9/H35</f>
        <v>10.28571429</v>
      </c>
      <c r="Q35" s="33">
        <f t="shared" ref="Q35:Q37" si="28">(K35+L35)/H35</f>
        <v>2.428571429</v>
      </c>
      <c r="R35" s="34">
        <f t="shared" ref="R35:R37" si="29">I35/H35</f>
        <v>1.285714286</v>
      </c>
      <c r="S35" s="34">
        <f t="shared" ref="S35:S36" si="30">H35/B35</f>
        <v>2.333333333</v>
      </c>
      <c r="T35" s="33">
        <f t="shared" ref="T35:T37" si="31">M35/H35</f>
        <v>1.428571429</v>
      </c>
      <c r="U35" s="35">
        <f t="shared" ref="U35:U37" si="32">O35/N35</f>
        <v>0.8</v>
      </c>
      <c r="V35" s="33">
        <f t="shared" ref="V35:V37" si="33">(I35+K35+L35)/H35</f>
        <v>3.714285714</v>
      </c>
      <c r="X35" s="90">
        <f t="shared" ref="X35:X36" si="34">+(L35+K35)/F35*100</f>
        <v>38.63636364</v>
      </c>
    </row>
    <row r="36" ht="16.5" customHeight="1">
      <c r="A36" s="4" t="s">
        <v>43</v>
      </c>
      <c r="B36" s="6">
        <v>9.0</v>
      </c>
      <c r="C36" s="6">
        <v>2.0</v>
      </c>
      <c r="D36" s="6">
        <v>4.0</v>
      </c>
      <c r="E36" s="6">
        <v>1.0</v>
      </c>
      <c r="F36" s="6">
        <v>180.0</v>
      </c>
      <c r="G36" s="6">
        <v>126.0</v>
      </c>
      <c r="H36" s="31">
        <v>26.0</v>
      </c>
      <c r="I36" s="6">
        <v>40.0</v>
      </c>
      <c r="J36" s="6">
        <v>0.0</v>
      </c>
      <c r="K36" s="6">
        <v>46.0</v>
      </c>
      <c r="L36" s="6">
        <v>7.0</v>
      </c>
      <c r="M36" s="6">
        <v>55.0</v>
      </c>
      <c r="N36" s="6">
        <v>58.0</v>
      </c>
      <c r="O36" s="6">
        <v>25.0</v>
      </c>
      <c r="P36" s="32">
        <f t="shared" si="27"/>
        <v>8.653846154</v>
      </c>
      <c r="Q36" s="33">
        <f t="shared" si="28"/>
        <v>2.038461538</v>
      </c>
      <c r="R36" s="34">
        <f t="shared" si="29"/>
        <v>1.538461538</v>
      </c>
      <c r="S36" s="34">
        <f t="shared" si="30"/>
        <v>2.888888889</v>
      </c>
      <c r="T36" s="33">
        <f t="shared" si="31"/>
        <v>2.115384615</v>
      </c>
      <c r="U36" s="35">
        <f t="shared" si="32"/>
        <v>0.4310344828</v>
      </c>
      <c r="V36" s="33">
        <f t="shared" si="33"/>
        <v>3.576923077</v>
      </c>
      <c r="X36" s="90">
        <f t="shared" si="34"/>
        <v>29.44444444</v>
      </c>
    </row>
    <row r="37" ht="16.5" customHeight="1">
      <c r="A37" s="23" t="s">
        <v>45</v>
      </c>
      <c r="B37" s="23"/>
      <c r="C37" s="23">
        <f t="shared" ref="C37:O37" si="35">SUM(C29:C36)</f>
        <v>6</v>
      </c>
      <c r="D37" s="23">
        <f t="shared" si="35"/>
        <v>4</v>
      </c>
      <c r="E37" s="23">
        <f t="shared" si="35"/>
        <v>1</v>
      </c>
      <c r="F37" s="23">
        <f t="shared" si="35"/>
        <v>279</v>
      </c>
      <c r="G37" s="23">
        <f t="shared" si="35"/>
        <v>191</v>
      </c>
      <c r="H37" s="37">
        <f t="shared" si="35"/>
        <v>42.3333333</v>
      </c>
      <c r="I37" s="23">
        <f t="shared" si="35"/>
        <v>63</v>
      </c>
      <c r="J37" s="23">
        <f t="shared" si="35"/>
        <v>0</v>
      </c>
      <c r="K37" s="23">
        <f t="shared" si="35"/>
        <v>78</v>
      </c>
      <c r="L37" s="23">
        <f t="shared" si="35"/>
        <v>7</v>
      </c>
      <c r="M37" s="23">
        <f t="shared" si="35"/>
        <v>72</v>
      </c>
      <c r="N37" s="23">
        <f t="shared" si="35"/>
        <v>82</v>
      </c>
      <c r="O37" s="23">
        <f t="shared" si="35"/>
        <v>41</v>
      </c>
      <c r="P37" s="38">
        <f t="shared" si="27"/>
        <v>8.71653544</v>
      </c>
      <c r="Q37" s="39">
        <f t="shared" si="28"/>
        <v>2.007874017</v>
      </c>
      <c r="R37" s="40">
        <f t="shared" si="29"/>
        <v>1.488188978</v>
      </c>
      <c r="S37" s="40">
        <v>0.0</v>
      </c>
      <c r="T37" s="39">
        <f t="shared" si="31"/>
        <v>1.700787403</v>
      </c>
      <c r="U37" s="41">
        <f t="shared" si="32"/>
        <v>0.5</v>
      </c>
      <c r="V37" s="39">
        <f t="shared" si="33"/>
        <v>3.496062995</v>
      </c>
    </row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19" width="8.86"/>
    <col customWidth="1" min="20" max="26" width="9.0"/>
  </cols>
  <sheetData>
    <row r="1" ht="16.5" customHeight="1">
      <c r="A1" s="1" t="s">
        <v>87</v>
      </c>
    </row>
    <row r="2" ht="16.5" customHeight="1">
      <c r="A2" s="3" t="s">
        <v>1</v>
      </c>
    </row>
    <row r="3" ht="16.5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4" t="s">
        <v>17</v>
      </c>
      <c r="Q3" s="5" t="s">
        <v>18</v>
      </c>
      <c r="R3" s="5" t="s">
        <v>19</v>
      </c>
      <c r="S3" s="5" t="s">
        <v>20</v>
      </c>
      <c r="T3" s="4" t="s">
        <v>88</v>
      </c>
      <c r="U3" s="4" t="s">
        <v>22</v>
      </c>
      <c r="V3" s="4" t="s">
        <v>23</v>
      </c>
      <c r="W3" s="4" t="s">
        <v>89</v>
      </c>
      <c r="X3" s="4" t="s">
        <v>90</v>
      </c>
    </row>
    <row r="4" ht="19.5" customHeight="1">
      <c r="A4" s="5" t="s">
        <v>24</v>
      </c>
      <c r="B4" s="91">
        <v>4.0</v>
      </c>
      <c r="C4" s="86">
        <v>0.0</v>
      </c>
      <c r="D4" s="91">
        <v>0.0</v>
      </c>
      <c r="E4" s="91">
        <v>0.0</v>
      </c>
      <c r="F4" s="91">
        <v>0.0</v>
      </c>
      <c r="G4" s="91">
        <v>0.0</v>
      </c>
      <c r="H4" s="91">
        <v>0.0</v>
      </c>
      <c r="I4" s="91">
        <v>0.0</v>
      </c>
      <c r="J4" s="91">
        <v>0.0</v>
      </c>
      <c r="K4" s="91">
        <v>0.0</v>
      </c>
      <c r="L4" s="91">
        <v>0.0</v>
      </c>
      <c r="M4" s="91">
        <v>1.0</v>
      </c>
      <c r="N4" s="91">
        <v>0.0</v>
      </c>
      <c r="O4" s="91">
        <v>0.0</v>
      </c>
      <c r="P4" s="92">
        <v>0.0</v>
      </c>
      <c r="Q4" s="9">
        <v>0.0</v>
      </c>
      <c r="R4" s="9">
        <v>0.0</v>
      </c>
      <c r="S4" s="11">
        <v>0.0</v>
      </c>
      <c r="T4" s="93" t="str">
        <f t="shared" ref="T4:T23" si="1">O4/(D4-(F4+N4))</f>
        <v>#DIV/0!</v>
      </c>
      <c r="U4" s="94">
        <f t="shared" ref="U4:U23" si="2">RANK(R4,$R$4:$R$23)</f>
        <v>19</v>
      </c>
      <c r="V4" s="95">
        <f t="shared" ref="V4:V23" si="3">RANK(S4,$S$4:$S$23)</f>
        <v>19</v>
      </c>
      <c r="W4" s="91">
        <f>+'23 서구하반기(24)'!W4+'23 下코모도리그(24)'!W4</f>
        <v>1</v>
      </c>
      <c r="X4" s="96">
        <f t="shared" ref="X4:X23" si="4">RANK(C4,$C$4:$C$23)</f>
        <v>18</v>
      </c>
    </row>
    <row r="5" ht="19.5" customHeight="1">
      <c r="A5" s="5" t="s">
        <v>25</v>
      </c>
      <c r="B5" s="91">
        <v>13.0</v>
      </c>
      <c r="C5" s="86">
        <v>0.2857142857142857</v>
      </c>
      <c r="D5" s="91">
        <v>23.0</v>
      </c>
      <c r="E5" s="91">
        <v>14.0</v>
      </c>
      <c r="F5" s="91">
        <v>4.0</v>
      </c>
      <c r="G5" s="91">
        <v>4.0</v>
      </c>
      <c r="H5" s="91">
        <v>0.0</v>
      </c>
      <c r="I5" s="91">
        <v>0.0</v>
      </c>
      <c r="J5" s="91">
        <v>0.0</v>
      </c>
      <c r="K5" s="91">
        <v>4.0</v>
      </c>
      <c r="L5" s="91">
        <v>5.0</v>
      </c>
      <c r="M5" s="91">
        <v>1.0</v>
      </c>
      <c r="N5" s="91">
        <v>8.0</v>
      </c>
      <c r="O5" s="91">
        <v>4.0</v>
      </c>
      <c r="P5" s="92">
        <v>0.17391304347826086</v>
      </c>
      <c r="Q5" s="9">
        <v>0.2857142857142857</v>
      </c>
      <c r="R5" s="9">
        <v>0.5217391304347826</v>
      </c>
      <c r="S5" s="11">
        <v>0.8074534161490683</v>
      </c>
      <c r="T5" s="93">
        <f t="shared" si="1"/>
        <v>0.3636363636</v>
      </c>
      <c r="U5" s="94">
        <f t="shared" si="2"/>
        <v>4</v>
      </c>
      <c r="V5" s="95">
        <f t="shared" si="3"/>
        <v>9</v>
      </c>
      <c r="W5" s="91">
        <f>+'23 서구하반기(24)'!W5+'23 下코모도리그(24)'!W5</f>
        <v>1</v>
      </c>
      <c r="X5" s="96">
        <f t="shared" si="4"/>
        <v>11</v>
      </c>
    </row>
    <row r="6" ht="19.5" customHeight="1">
      <c r="A6" s="5" t="s">
        <v>26</v>
      </c>
      <c r="B6" s="91">
        <v>20.0</v>
      </c>
      <c r="C6" s="86">
        <v>0.45</v>
      </c>
      <c r="D6" s="91">
        <v>50.0</v>
      </c>
      <c r="E6" s="91">
        <v>40.0</v>
      </c>
      <c r="F6" s="91">
        <v>18.0</v>
      </c>
      <c r="G6" s="91">
        <v>14.0</v>
      </c>
      <c r="H6" s="91">
        <v>3.0</v>
      </c>
      <c r="I6" s="91">
        <v>1.0</v>
      </c>
      <c r="J6" s="91">
        <v>0.0</v>
      </c>
      <c r="K6" s="91">
        <v>21.0</v>
      </c>
      <c r="L6" s="91">
        <v>19.0</v>
      </c>
      <c r="M6" s="91">
        <v>13.0</v>
      </c>
      <c r="N6" s="91">
        <v>8.0</v>
      </c>
      <c r="O6" s="91">
        <v>4.0</v>
      </c>
      <c r="P6" s="92">
        <v>0.08</v>
      </c>
      <c r="Q6" s="9">
        <v>0.575</v>
      </c>
      <c r="R6" s="9">
        <v>0.52</v>
      </c>
      <c r="S6" s="11">
        <v>1.095</v>
      </c>
      <c r="T6" s="49">
        <f t="shared" si="1"/>
        <v>0.1666666667</v>
      </c>
      <c r="U6" s="94">
        <f t="shared" si="2"/>
        <v>5</v>
      </c>
      <c r="V6" s="95">
        <f t="shared" si="3"/>
        <v>4</v>
      </c>
      <c r="W6" s="91">
        <f>+'23 서구하반기(24)'!W6+'23 下코모도리그(24)'!W6</f>
        <v>5</v>
      </c>
      <c r="X6" s="96">
        <f t="shared" si="4"/>
        <v>4</v>
      </c>
    </row>
    <row r="7" ht="19.5" customHeight="1">
      <c r="A7" s="5" t="s">
        <v>27</v>
      </c>
      <c r="B7" s="91">
        <v>1.0</v>
      </c>
      <c r="C7" s="86">
        <v>0.0</v>
      </c>
      <c r="D7" s="91">
        <v>4.0</v>
      </c>
      <c r="E7" s="91">
        <v>4.0</v>
      </c>
      <c r="F7" s="91">
        <v>0.0</v>
      </c>
      <c r="G7" s="91">
        <v>0.0</v>
      </c>
      <c r="H7" s="91">
        <v>0.0</v>
      </c>
      <c r="I7" s="91">
        <v>0.0</v>
      </c>
      <c r="J7" s="91">
        <v>0.0</v>
      </c>
      <c r="K7" s="91">
        <v>0.0</v>
      </c>
      <c r="L7" s="91">
        <v>3.0</v>
      </c>
      <c r="M7" s="91">
        <v>0.0</v>
      </c>
      <c r="N7" s="91">
        <v>0.0</v>
      </c>
      <c r="O7" s="91">
        <v>0.0</v>
      </c>
      <c r="P7" s="92">
        <v>0.0</v>
      </c>
      <c r="Q7" s="9">
        <v>0.0</v>
      </c>
      <c r="R7" s="9">
        <v>0.0</v>
      </c>
      <c r="S7" s="11">
        <v>0.0</v>
      </c>
      <c r="T7" s="93">
        <f t="shared" si="1"/>
        <v>0</v>
      </c>
      <c r="U7" s="94">
        <f t="shared" si="2"/>
        <v>19</v>
      </c>
      <c r="V7" s="95">
        <f t="shared" si="3"/>
        <v>19</v>
      </c>
      <c r="W7" s="91">
        <f>+'23 서구하반기(24)'!W7+'23 下코모도리그(24)'!W7</f>
        <v>0</v>
      </c>
      <c r="X7" s="96">
        <f t="shared" si="4"/>
        <v>18</v>
      </c>
    </row>
    <row r="8" ht="19.5" customHeight="1">
      <c r="A8" s="5" t="s">
        <v>28</v>
      </c>
      <c r="B8" s="91">
        <v>21.0</v>
      </c>
      <c r="C8" s="86">
        <v>0.325</v>
      </c>
      <c r="D8" s="91">
        <v>53.0</v>
      </c>
      <c r="E8" s="91">
        <v>40.0</v>
      </c>
      <c r="F8" s="91">
        <v>13.0</v>
      </c>
      <c r="G8" s="91">
        <v>8.0</v>
      </c>
      <c r="H8" s="91">
        <v>2.0</v>
      </c>
      <c r="I8" s="91">
        <v>3.0</v>
      </c>
      <c r="J8" s="91">
        <v>0.0</v>
      </c>
      <c r="K8" s="91">
        <v>14.0</v>
      </c>
      <c r="L8" s="91">
        <v>15.0</v>
      </c>
      <c r="M8" s="91">
        <v>7.0</v>
      </c>
      <c r="N8" s="91">
        <v>12.0</v>
      </c>
      <c r="O8" s="91">
        <v>10.0</v>
      </c>
      <c r="P8" s="92">
        <v>0.18867924528301888</v>
      </c>
      <c r="Q8" s="9">
        <v>0.525</v>
      </c>
      <c r="R8" s="9">
        <v>0.4716981132075472</v>
      </c>
      <c r="S8" s="11">
        <v>0.9966981132075472</v>
      </c>
      <c r="T8" s="93">
        <f t="shared" si="1"/>
        <v>0.3571428571</v>
      </c>
      <c r="U8" s="94">
        <f t="shared" si="2"/>
        <v>7</v>
      </c>
      <c r="V8" s="95">
        <f t="shared" si="3"/>
        <v>5</v>
      </c>
      <c r="W8" s="91">
        <f>+'23 서구하반기(24)'!W8+'23 下코모도리그(24)'!W8</f>
        <v>0</v>
      </c>
      <c r="X8" s="96">
        <f t="shared" si="4"/>
        <v>9</v>
      </c>
    </row>
    <row r="9" ht="19.5" customHeight="1">
      <c r="A9" s="5" t="s">
        <v>29</v>
      </c>
      <c r="B9" s="91">
        <v>12.0</v>
      </c>
      <c r="C9" s="86">
        <v>0.15789473684210525</v>
      </c>
      <c r="D9" s="91">
        <v>25.0</v>
      </c>
      <c r="E9" s="91">
        <v>19.0</v>
      </c>
      <c r="F9" s="91">
        <v>3.0</v>
      </c>
      <c r="G9" s="91">
        <v>3.0</v>
      </c>
      <c r="H9" s="91">
        <v>0.0</v>
      </c>
      <c r="I9" s="91">
        <v>0.0</v>
      </c>
      <c r="J9" s="91">
        <v>0.0</v>
      </c>
      <c r="K9" s="91">
        <v>5.0</v>
      </c>
      <c r="L9" s="91">
        <v>3.0</v>
      </c>
      <c r="M9" s="91">
        <v>5.0</v>
      </c>
      <c r="N9" s="91">
        <v>6.0</v>
      </c>
      <c r="O9" s="91">
        <v>11.0</v>
      </c>
      <c r="P9" s="8">
        <v>0.44</v>
      </c>
      <c r="Q9" s="9">
        <v>0.15789473684210525</v>
      </c>
      <c r="R9" s="9">
        <v>0.36</v>
      </c>
      <c r="S9" s="11">
        <v>0.5178947368421052</v>
      </c>
      <c r="T9" s="93">
        <f t="shared" si="1"/>
        <v>0.6875</v>
      </c>
      <c r="U9" s="94">
        <f t="shared" si="2"/>
        <v>14</v>
      </c>
      <c r="V9" s="95">
        <f t="shared" si="3"/>
        <v>14</v>
      </c>
      <c r="W9" s="91">
        <f>+'23 서구하반기(24)'!W9+'23 下코모도리그(24)'!W9</f>
        <v>2</v>
      </c>
      <c r="X9" s="96">
        <f t="shared" si="4"/>
        <v>15</v>
      </c>
    </row>
    <row r="10" ht="19.5" customHeight="1">
      <c r="A10" s="5" t="s">
        <v>30</v>
      </c>
      <c r="B10" s="91">
        <v>20.0</v>
      </c>
      <c r="C10" s="86">
        <v>0.6041666666666666</v>
      </c>
      <c r="D10" s="91">
        <v>63.0</v>
      </c>
      <c r="E10" s="91">
        <v>48.0</v>
      </c>
      <c r="F10" s="91">
        <v>29.0</v>
      </c>
      <c r="G10" s="91">
        <v>22.0</v>
      </c>
      <c r="H10" s="91">
        <v>4.0</v>
      </c>
      <c r="I10" s="91">
        <v>2.0</v>
      </c>
      <c r="J10" s="91">
        <v>1.0</v>
      </c>
      <c r="K10" s="91">
        <v>33.0</v>
      </c>
      <c r="L10" s="91">
        <v>19.0</v>
      </c>
      <c r="M10" s="91">
        <v>42.0</v>
      </c>
      <c r="N10" s="91">
        <v>13.0</v>
      </c>
      <c r="O10" s="91">
        <v>3.0</v>
      </c>
      <c r="P10" s="92">
        <v>0.047619047619047616</v>
      </c>
      <c r="Q10" s="9">
        <v>0.8333333333333334</v>
      </c>
      <c r="R10" s="9">
        <v>0.6666666666666666</v>
      </c>
      <c r="S10" s="11">
        <v>1.5</v>
      </c>
      <c r="T10" s="49">
        <f t="shared" si="1"/>
        <v>0.1428571429</v>
      </c>
      <c r="U10" s="94">
        <f t="shared" si="2"/>
        <v>1</v>
      </c>
      <c r="V10" s="95">
        <f t="shared" si="3"/>
        <v>1</v>
      </c>
      <c r="W10" s="91">
        <f>+'23 서구하반기(24)'!W10+'23 下코모도리그(24)'!W10</f>
        <v>2</v>
      </c>
      <c r="X10" s="96">
        <f t="shared" si="4"/>
        <v>1</v>
      </c>
    </row>
    <row r="11" ht="19.5" customHeight="1">
      <c r="A11" s="5" t="s">
        <v>31</v>
      </c>
      <c r="B11" s="91">
        <v>11.0</v>
      </c>
      <c r="C11" s="86">
        <v>0.23809523809523808</v>
      </c>
      <c r="D11" s="91">
        <v>23.0</v>
      </c>
      <c r="E11" s="91">
        <v>21.0</v>
      </c>
      <c r="F11" s="91">
        <v>5.0</v>
      </c>
      <c r="G11" s="91">
        <v>4.0</v>
      </c>
      <c r="H11" s="91">
        <v>1.0</v>
      </c>
      <c r="I11" s="91">
        <v>0.0</v>
      </c>
      <c r="J11" s="91">
        <v>0.0</v>
      </c>
      <c r="K11" s="91">
        <v>6.0</v>
      </c>
      <c r="L11" s="91">
        <v>4.0</v>
      </c>
      <c r="M11" s="91">
        <v>5.0</v>
      </c>
      <c r="N11" s="91">
        <v>2.0</v>
      </c>
      <c r="O11" s="91">
        <v>4.0</v>
      </c>
      <c r="P11" s="92">
        <v>0.17391304347826086</v>
      </c>
      <c r="Q11" s="9">
        <v>0.2857142857142857</v>
      </c>
      <c r="R11" s="9">
        <v>0.30434782608695654</v>
      </c>
      <c r="S11" s="11">
        <v>0.5900621118012422</v>
      </c>
      <c r="T11" s="49">
        <f t="shared" si="1"/>
        <v>0.25</v>
      </c>
      <c r="U11" s="94">
        <f t="shared" si="2"/>
        <v>16</v>
      </c>
      <c r="V11" s="95">
        <f t="shared" si="3"/>
        <v>13</v>
      </c>
      <c r="W11" s="91">
        <f>+'23 서구하반기(24)'!W11+'23 下코모도리그(24)'!W11</f>
        <v>2</v>
      </c>
      <c r="X11" s="96">
        <f t="shared" si="4"/>
        <v>13</v>
      </c>
    </row>
    <row r="12" ht="19.5" customHeight="1">
      <c r="A12" s="5" t="s">
        <v>32</v>
      </c>
      <c r="B12" s="91">
        <v>5.0</v>
      </c>
      <c r="C12" s="86">
        <v>0.16666666666666666</v>
      </c>
      <c r="D12" s="91">
        <v>9.0</v>
      </c>
      <c r="E12" s="91">
        <v>6.0</v>
      </c>
      <c r="F12" s="91">
        <v>1.0</v>
      </c>
      <c r="G12" s="91">
        <v>1.0</v>
      </c>
      <c r="H12" s="91">
        <v>0.0</v>
      </c>
      <c r="I12" s="91">
        <v>0.0</v>
      </c>
      <c r="J12" s="91">
        <v>0.0</v>
      </c>
      <c r="K12" s="91">
        <v>1.0</v>
      </c>
      <c r="L12" s="91">
        <v>1.0</v>
      </c>
      <c r="M12" s="91">
        <v>1.0</v>
      </c>
      <c r="N12" s="91">
        <v>0.0</v>
      </c>
      <c r="O12" s="91">
        <v>1.0</v>
      </c>
      <c r="P12" s="92">
        <v>0.1111111111111111</v>
      </c>
      <c r="Q12" s="9">
        <v>0.16666666666666666</v>
      </c>
      <c r="R12" s="9">
        <v>0.1111111111111111</v>
      </c>
      <c r="S12" s="11">
        <v>0.2777777777777778</v>
      </c>
      <c r="T12" s="49">
        <f t="shared" si="1"/>
        <v>0.125</v>
      </c>
      <c r="U12" s="94">
        <f t="shared" si="2"/>
        <v>18</v>
      </c>
      <c r="V12" s="95">
        <f t="shared" si="3"/>
        <v>18</v>
      </c>
      <c r="W12" s="91">
        <f>+'23 서구하반기(24)'!W12+'23 下코모도리그(24)'!W12</f>
        <v>1</v>
      </c>
      <c r="X12" s="96">
        <f t="shared" si="4"/>
        <v>14</v>
      </c>
    </row>
    <row r="13" ht="19.5" customHeight="1">
      <c r="A13" s="5" t="s">
        <v>33</v>
      </c>
      <c r="B13" s="91">
        <v>20.0</v>
      </c>
      <c r="C13" s="86">
        <v>0.5416666666666666</v>
      </c>
      <c r="D13" s="91">
        <v>52.0</v>
      </c>
      <c r="E13" s="91">
        <v>48.0</v>
      </c>
      <c r="F13" s="91">
        <v>26.0</v>
      </c>
      <c r="G13" s="91">
        <v>12.0</v>
      </c>
      <c r="H13" s="91">
        <v>13.0</v>
      </c>
      <c r="I13" s="91">
        <v>1.0</v>
      </c>
      <c r="J13" s="91">
        <v>0.0</v>
      </c>
      <c r="K13" s="91">
        <v>16.0</v>
      </c>
      <c r="L13" s="91">
        <v>20.0</v>
      </c>
      <c r="M13" s="91">
        <v>8.0</v>
      </c>
      <c r="N13" s="91">
        <v>3.0</v>
      </c>
      <c r="O13" s="91">
        <v>4.0</v>
      </c>
      <c r="P13" s="92">
        <v>0.07692307692307693</v>
      </c>
      <c r="Q13" s="9">
        <v>0.8541666666666666</v>
      </c>
      <c r="R13" s="9">
        <v>0.5576923076923077</v>
      </c>
      <c r="S13" s="11">
        <v>1.4118589743589745</v>
      </c>
      <c r="T13" s="49">
        <f t="shared" si="1"/>
        <v>0.1739130435</v>
      </c>
      <c r="U13" s="94">
        <f t="shared" si="2"/>
        <v>3</v>
      </c>
      <c r="V13" s="95">
        <f t="shared" si="3"/>
        <v>2</v>
      </c>
      <c r="W13" s="91">
        <f>+'23 서구하반기(24)'!W13+'23 下코모도리그(24)'!W13</f>
        <v>3</v>
      </c>
      <c r="X13" s="96">
        <f t="shared" si="4"/>
        <v>2</v>
      </c>
    </row>
    <row r="14" ht="19.5" customHeight="1">
      <c r="A14" s="5" t="s">
        <v>34</v>
      </c>
      <c r="B14" s="91">
        <v>7.0</v>
      </c>
      <c r="C14" s="86">
        <v>0.0</v>
      </c>
      <c r="D14" s="91">
        <v>16.0</v>
      </c>
      <c r="E14" s="91">
        <v>10.0</v>
      </c>
      <c r="F14" s="91">
        <v>0.0</v>
      </c>
      <c r="G14" s="91">
        <v>0.0</v>
      </c>
      <c r="H14" s="91">
        <v>0.0</v>
      </c>
      <c r="I14" s="91">
        <v>0.0</v>
      </c>
      <c r="J14" s="91">
        <v>0.0</v>
      </c>
      <c r="K14" s="91">
        <v>4.0</v>
      </c>
      <c r="L14" s="91">
        <v>1.0</v>
      </c>
      <c r="M14" s="91">
        <v>2.0</v>
      </c>
      <c r="N14" s="91">
        <v>6.0</v>
      </c>
      <c r="O14" s="91">
        <v>6.0</v>
      </c>
      <c r="P14" s="92">
        <v>0.375</v>
      </c>
      <c r="Q14" s="9">
        <v>0.0</v>
      </c>
      <c r="R14" s="9">
        <v>0.375</v>
      </c>
      <c r="S14" s="11">
        <v>0.375</v>
      </c>
      <c r="T14" s="93">
        <f t="shared" si="1"/>
        <v>0.6</v>
      </c>
      <c r="U14" s="94">
        <f t="shared" si="2"/>
        <v>12</v>
      </c>
      <c r="V14" s="95">
        <f t="shared" si="3"/>
        <v>17</v>
      </c>
      <c r="W14" s="91">
        <f>+'23 서구하반기(24)'!W14+'23 下코모도리그(24)'!W14</f>
        <v>10</v>
      </c>
      <c r="X14" s="96">
        <f t="shared" si="4"/>
        <v>18</v>
      </c>
    </row>
    <row r="15" ht="19.5" customHeight="1">
      <c r="A15" s="5" t="s">
        <v>35</v>
      </c>
      <c r="B15" s="91">
        <v>8.0</v>
      </c>
      <c r="C15" s="86">
        <v>0.15384615384615385</v>
      </c>
      <c r="D15" s="91">
        <v>20.0</v>
      </c>
      <c r="E15" s="91">
        <v>13.0</v>
      </c>
      <c r="F15" s="91">
        <v>2.0</v>
      </c>
      <c r="G15" s="91">
        <v>2.0</v>
      </c>
      <c r="H15" s="91">
        <v>0.0</v>
      </c>
      <c r="I15" s="91">
        <v>0.0</v>
      </c>
      <c r="J15" s="91">
        <v>0.0</v>
      </c>
      <c r="K15" s="91">
        <v>3.0</v>
      </c>
      <c r="L15" s="91">
        <v>4.0</v>
      </c>
      <c r="M15" s="91">
        <v>1.0</v>
      </c>
      <c r="N15" s="91">
        <v>4.0</v>
      </c>
      <c r="O15" s="91">
        <v>7.0</v>
      </c>
      <c r="P15" s="8">
        <v>0.35</v>
      </c>
      <c r="Q15" s="9">
        <v>0.15384615384615385</v>
      </c>
      <c r="R15" s="9">
        <v>0.3</v>
      </c>
      <c r="S15" s="11">
        <v>0.45384615384615384</v>
      </c>
      <c r="T15" s="49">
        <f t="shared" si="1"/>
        <v>0.5</v>
      </c>
      <c r="U15" s="94">
        <f t="shared" si="2"/>
        <v>17</v>
      </c>
      <c r="V15" s="95">
        <f t="shared" si="3"/>
        <v>15</v>
      </c>
      <c r="W15" s="91">
        <f>+'23 서구하반기(24)'!W15+'23 下코모도리그(24)'!W15</f>
        <v>1</v>
      </c>
      <c r="X15" s="96">
        <f t="shared" si="4"/>
        <v>16</v>
      </c>
    </row>
    <row r="16" ht="19.5" customHeight="1">
      <c r="A16" s="5" t="s">
        <v>36</v>
      </c>
      <c r="B16" s="91">
        <v>9.0</v>
      </c>
      <c r="C16" s="86">
        <v>0.3333333333333333</v>
      </c>
      <c r="D16" s="91">
        <v>12.0</v>
      </c>
      <c r="E16" s="91">
        <v>9.0</v>
      </c>
      <c r="F16" s="91">
        <v>3.0</v>
      </c>
      <c r="G16" s="91">
        <v>2.0</v>
      </c>
      <c r="H16" s="91">
        <v>1.0</v>
      </c>
      <c r="I16" s="91">
        <v>0.0</v>
      </c>
      <c r="J16" s="91">
        <v>0.0</v>
      </c>
      <c r="K16" s="91">
        <v>3.0</v>
      </c>
      <c r="L16" s="91">
        <v>3.0</v>
      </c>
      <c r="M16" s="91">
        <v>3.0</v>
      </c>
      <c r="N16" s="91">
        <v>3.0</v>
      </c>
      <c r="O16" s="91">
        <v>2.0</v>
      </c>
      <c r="P16" s="92">
        <v>0.16666666666666666</v>
      </c>
      <c r="Q16" s="9">
        <v>0.4444444444444444</v>
      </c>
      <c r="R16" s="9">
        <v>0.5</v>
      </c>
      <c r="S16" s="11">
        <v>0.9444444444444444</v>
      </c>
      <c r="T16" s="49">
        <f t="shared" si="1"/>
        <v>0.3333333333</v>
      </c>
      <c r="U16" s="94">
        <f t="shared" si="2"/>
        <v>6</v>
      </c>
      <c r="V16" s="95">
        <f t="shared" si="3"/>
        <v>6</v>
      </c>
      <c r="W16" s="91">
        <f>+'23 서구하반기(24)'!W16+'23 下코모도리그(24)'!W16</f>
        <v>5</v>
      </c>
      <c r="X16" s="96">
        <f t="shared" si="4"/>
        <v>7</v>
      </c>
    </row>
    <row r="17" ht="19.5" customHeight="1">
      <c r="A17" s="5" t="s">
        <v>37</v>
      </c>
      <c r="B17" s="91">
        <v>4.0</v>
      </c>
      <c r="C17" s="86">
        <v>0.3</v>
      </c>
      <c r="D17" s="91">
        <v>12.0</v>
      </c>
      <c r="E17" s="91">
        <v>10.0</v>
      </c>
      <c r="F17" s="91">
        <v>3.0</v>
      </c>
      <c r="G17" s="91">
        <v>2.0</v>
      </c>
      <c r="H17" s="91">
        <v>1.0</v>
      </c>
      <c r="I17" s="91">
        <v>0.0</v>
      </c>
      <c r="J17" s="91">
        <v>0.0</v>
      </c>
      <c r="K17" s="91">
        <v>3.0</v>
      </c>
      <c r="L17" s="91">
        <v>2.0</v>
      </c>
      <c r="M17" s="91">
        <v>2.0</v>
      </c>
      <c r="N17" s="91">
        <v>2.0</v>
      </c>
      <c r="O17" s="91">
        <v>4.0</v>
      </c>
      <c r="P17" s="8">
        <v>0.3333333333333333</v>
      </c>
      <c r="Q17" s="9">
        <v>0.4</v>
      </c>
      <c r="R17" s="9">
        <v>0.4166666666666667</v>
      </c>
      <c r="S17" s="11">
        <v>0.8166666666666667</v>
      </c>
      <c r="T17" s="49">
        <f t="shared" si="1"/>
        <v>0.5714285714</v>
      </c>
      <c r="U17" s="94">
        <f t="shared" si="2"/>
        <v>10</v>
      </c>
      <c r="V17" s="95">
        <f t="shared" si="3"/>
        <v>8</v>
      </c>
      <c r="W17" s="91">
        <f>+'23 서구하반기(24)'!W17+'23 下코모도리그(24)'!W17</f>
        <v>5</v>
      </c>
      <c r="X17" s="96">
        <f t="shared" si="4"/>
        <v>10</v>
      </c>
    </row>
    <row r="18" ht="19.5" customHeight="1">
      <c r="A18" s="5" t="s">
        <v>38</v>
      </c>
      <c r="B18" s="91">
        <v>15.0</v>
      </c>
      <c r="C18" s="86">
        <v>0.5333333333333333</v>
      </c>
      <c r="D18" s="91">
        <v>36.0</v>
      </c>
      <c r="E18" s="91">
        <v>30.0</v>
      </c>
      <c r="F18" s="91">
        <v>16.0</v>
      </c>
      <c r="G18" s="91">
        <v>14.0</v>
      </c>
      <c r="H18" s="91">
        <v>0.0</v>
      </c>
      <c r="I18" s="91">
        <v>1.0</v>
      </c>
      <c r="J18" s="91">
        <v>1.0</v>
      </c>
      <c r="K18" s="91">
        <v>10.0</v>
      </c>
      <c r="L18" s="91">
        <v>9.0</v>
      </c>
      <c r="M18" s="91">
        <v>6.0</v>
      </c>
      <c r="N18" s="91">
        <v>5.0</v>
      </c>
      <c r="O18" s="91">
        <v>5.0</v>
      </c>
      <c r="P18" s="92">
        <v>0.1388888888888889</v>
      </c>
      <c r="Q18" s="9">
        <v>0.7</v>
      </c>
      <c r="R18" s="9">
        <v>0.5833333333333334</v>
      </c>
      <c r="S18" s="11">
        <v>1.2833333333333332</v>
      </c>
      <c r="T18" s="49">
        <f t="shared" si="1"/>
        <v>0.3333333333</v>
      </c>
      <c r="U18" s="94">
        <f t="shared" si="2"/>
        <v>2</v>
      </c>
      <c r="V18" s="95">
        <f t="shared" si="3"/>
        <v>3</v>
      </c>
      <c r="W18" s="91">
        <f>+'23 서구하반기(24)'!W18+'23 下코모도리그(24)'!W18</f>
        <v>0</v>
      </c>
      <c r="X18" s="96">
        <f t="shared" si="4"/>
        <v>3</v>
      </c>
    </row>
    <row r="19" ht="19.5" customHeight="1">
      <c r="A19" s="5" t="s">
        <v>39</v>
      </c>
      <c r="B19" s="91">
        <v>9.0</v>
      </c>
      <c r="C19" s="86">
        <v>0.35</v>
      </c>
      <c r="D19" s="91">
        <v>22.0</v>
      </c>
      <c r="E19" s="91">
        <v>20.0</v>
      </c>
      <c r="F19" s="91">
        <v>7.0</v>
      </c>
      <c r="G19" s="91">
        <v>7.0</v>
      </c>
      <c r="H19" s="91">
        <v>0.0</v>
      </c>
      <c r="I19" s="91">
        <v>0.0</v>
      </c>
      <c r="J19" s="91">
        <v>0.0</v>
      </c>
      <c r="K19" s="91">
        <v>4.0</v>
      </c>
      <c r="L19" s="91">
        <v>4.0</v>
      </c>
      <c r="M19" s="91">
        <v>4.0</v>
      </c>
      <c r="N19" s="91">
        <v>1.0</v>
      </c>
      <c r="O19" s="91">
        <v>2.0</v>
      </c>
      <c r="P19" s="92">
        <v>0.09090909090909091</v>
      </c>
      <c r="Q19" s="9">
        <v>0.35</v>
      </c>
      <c r="R19" s="9">
        <v>0.36363636363636365</v>
      </c>
      <c r="S19" s="11">
        <v>0.7136363636363636</v>
      </c>
      <c r="T19" s="93">
        <f t="shared" si="1"/>
        <v>0.1428571429</v>
      </c>
      <c r="U19" s="94">
        <f t="shared" si="2"/>
        <v>13</v>
      </c>
      <c r="V19" s="95">
        <f t="shared" si="3"/>
        <v>12</v>
      </c>
      <c r="W19" s="91">
        <f>+'23 서구하반기(24)'!W19+'23 下코모도리그(24)'!W19</f>
        <v>3</v>
      </c>
      <c r="X19" s="96">
        <f t="shared" si="4"/>
        <v>5</v>
      </c>
    </row>
    <row r="20" ht="19.5" customHeight="1">
      <c r="A20" s="5" t="s">
        <v>40</v>
      </c>
      <c r="B20" s="91">
        <v>16.0</v>
      </c>
      <c r="C20" s="86">
        <v>0.09523809523809523</v>
      </c>
      <c r="D20" s="91">
        <v>29.0</v>
      </c>
      <c r="E20" s="91">
        <v>21.0</v>
      </c>
      <c r="F20" s="91">
        <v>2.0</v>
      </c>
      <c r="G20" s="91">
        <v>2.0</v>
      </c>
      <c r="H20" s="91">
        <v>0.0</v>
      </c>
      <c r="I20" s="91">
        <v>0.0</v>
      </c>
      <c r="J20" s="91">
        <v>0.0</v>
      </c>
      <c r="K20" s="91">
        <v>5.0</v>
      </c>
      <c r="L20" s="91">
        <v>6.0</v>
      </c>
      <c r="M20" s="91">
        <v>6.0</v>
      </c>
      <c r="N20" s="91">
        <v>8.0</v>
      </c>
      <c r="O20" s="91">
        <v>15.0</v>
      </c>
      <c r="P20" s="8">
        <v>0.5172413793103449</v>
      </c>
      <c r="Q20" s="9">
        <v>0.09523809523809523</v>
      </c>
      <c r="R20" s="9">
        <v>0.3448275862068966</v>
      </c>
      <c r="S20" s="11">
        <v>0.4400656814449918</v>
      </c>
      <c r="T20" s="49">
        <f t="shared" si="1"/>
        <v>0.7894736842</v>
      </c>
      <c r="U20" s="94">
        <f t="shared" si="2"/>
        <v>15</v>
      </c>
      <c r="V20" s="95">
        <f t="shared" si="3"/>
        <v>16</v>
      </c>
      <c r="W20" s="91">
        <f>+'23 서구하반기(24)'!W20+'23 下코모도리그(24)'!W20</f>
        <v>5</v>
      </c>
      <c r="X20" s="96">
        <f t="shared" si="4"/>
        <v>17</v>
      </c>
    </row>
    <row r="21" ht="19.5" customHeight="1">
      <c r="A21" s="5" t="s">
        <v>41</v>
      </c>
      <c r="B21" s="91">
        <v>19.0</v>
      </c>
      <c r="C21" s="86">
        <v>0.34210526315789475</v>
      </c>
      <c r="D21" s="91">
        <v>44.0</v>
      </c>
      <c r="E21" s="91">
        <v>38.0</v>
      </c>
      <c r="F21" s="91">
        <v>13.0</v>
      </c>
      <c r="G21" s="91">
        <v>9.0</v>
      </c>
      <c r="H21" s="91">
        <v>3.0</v>
      </c>
      <c r="I21" s="91">
        <v>0.0</v>
      </c>
      <c r="J21" s="91">
        <v>1.0</v>
      </c>
      <c r="K21" s="91">
        <v>17.0</v>
      </c>
      <c r="L21" s="91">
        <v>8.0</v>
      </c>
      <c r="M21" s="91">
        <v>9.0</v>
      </c>
      <c r="N21" s="91">
        <v>6.0</v>
      </c>
      <c r="O21" s="91">
        <v>8.0</v>
      </c>
      <c r="P21" s="92">
        <v>0.18181818181818182</v>
      </c>
      <c r="Q21" s="9">
        <v>0.5</v>
      </c>
      <c r="R21" s="9">
        <v>0.4318181818181818</v>
      </c>
      <c r="S21" s="11">
        <v>0.9318181818181819</v>
      </c>
      <c r="T21" s="93">
        <f t="shared" si="1"/>
        <v>0.32</v>
      </c>
      <c r="U21" s="94">
        <f t="shared" si="2"/>
        <v>8</v>
      </c>
      <c r="V21" s="95">
        <f t="shared" si="3"/>
        <v>7</v>
      </c>
      <c r="W21" s="91">
        <f>+'23 서구하반기(24)'!W21+'23 下코모도리그(24)'!W21</f>
        <v>0</v>
      </c>
      <c r="X21" s="96">
        <f t="shared" si="4"/>
        <v>6</v>
      </c>
    </row>
    <row r="22" ht="19.5" customHeight="1">
      <c r="A22" s="5" t="s">
        <v>42</v>
      </c>
      <c r="B22" s="91">
        <v>10.0</v>
      </c>
      <c r="C22" s="86">
        <v>0.3333333333333333</v>
      </c>
      <c r="D22" s="91">
        <v>18.0</v>
      </c>
      <c r="E22" s="91">
        <v>15.0</v>
      </c>
      <c r="F22" s="91">
        <v>5.0</v>
      </c>
      <c r="G22" s="91">
        <v>5.0</v>
      </c>
      <c r="H22" s="91">
        <v>0.0</v>
      </c>
      <c r="I22" s="91">
        <v>0.0</v>
      </c>
      <c r="J22" s="91">
        <v>0.0</v>
      </c>
      <c r="K22" s="91">
        <v>5.0</v>
      </c>
      <c r="L22" s="91">
        <v>1.0</v>
      </c>
      <c r="M22" s="91">
        <v>6.0</v>
      </c>
      <c r="N22" s="91">
        <v>2.0</v>
      </c>
      <c r="O22" s="91">
        <v>4.0</v>
      </c>
      <c r="P22" s="92">
        <v>0.2222222222222222</v>
      </c>
      <c r="Q22" s="9">
        <v>0.3333333333333333</v>
      </c>
      <c r="R22" s="9">
        <v>0.3888888888888889</v>
      </c>
      <c r="S22" s="11">
        <v>0.7222222222222222</v>
      </c>
      <c r="T22" s="49">
        <f t="shared" si="1"/>
        <v>0.3636363636</v>
      </c>
      <c r="U22" s="94">
        <f t="shared" si="2"/>
        <v>11</v>
      </c>
      <c r="V22" s="95">
        <f t="shared" si="3"/>
        <v>11</v>
      </c>
      <c r="W22" s="91">
        <f>+'23 서구하반기(24)'!W22+'23 下코모도리그(24)'!W22</f>
        <v>2</v>
      </c>
      <c r="X22" s="96">
        <f t="shared" si="4"/>
        <v>7</v>
      </c>
    </row>
    <row r="23" ht="19.5" customHeight="1">
      <c r="A23" s="5" t="s">
        <v>43</v>
      </c>
      <c r="B23" s="91">
        <v>14.0</v>
      </c>
      <c r="C23" s="86">
        <v>0.26666666666666666</v>
      </c>
      <c r="D23" s="91">
        <v>38.0</v>
      </c>
      <c r="E23" s="91">
        <v>30.0</v>
      </c>
      <c r="F23" s="91">
        <v>8.0</v>
      </c>
      <c r="G23" s="91">
        <v>6.0</v>
      </c>
      <c r="H23" s="91">
        <v>2.0</v>
      </c>
      <c r="I23" s="91">
        <v>0.0</v>
      </c>
      <c r="J23" s="91">
        <v>0.0</v>
      </c>
      <c r="K23" s="91">
        <v>6.0</v>
      </c>
      <c r="L23" s="91">
        <v>7.0</v>
      </c>
      <c r="M23" s="91">
        <v>5.0</v>
      </c>
      <c r="N23" s="91">
        <v>8.0</v>
      </c>
      <c r="O23" s="91">
        <v>9.0</v>
      </c>
      <c r="P23" s="92">
        <v>0.23684210526315788</v>
      </c>
      <c r="Q23" s="9">
        <v>0.3333333333333333</v>
      </c>
      <c r="R23" s="9">
        <v>0.42105263157894735</v>
      </c>
      <c r="S23" s="11">
        <v>0.7543859649122806</v>
      </c>
      <c r="T23" s="97">
        <f t="shared" si="1"/>
        <v>0.4090909091</v>
      </c>
      <c r="U23" s="94">
        <f t="shared" si="2"/>
        <v>9</v>
      </c>
      <c r="V23" s="95">
        <f t="shared" si="3"/>
        <v>10</v>
      </c>
      <c r="W23" s="91">
        <f>+'23 서구하반기(24)'!W23+'23 下코모도리그(24)'!W23</f>
        <v>1</v>
      </c>
      <c r="X23" s="96">
        <f t="shared" si="4"/>
        <v>12</v>
      </c>
    </row>
    <row r="24" ht="19.5" customHeight="1">
      <c r="A24" s="5" t="s">
        <v>44</v>
      </c>
      <c r="B24" s="91">
        <v>7.0</v>
      </c>
      <c r="C24" s="86">
        <v>0.09090909090909091</v>
      </c>
      <c r="D24" s="91">
        <v>16.0</v>
      </c>
      <c r="E24" s="91">
        <v>11.0</v>
      </c>
      <c r="F24" s="91">
        <v>1.0</v>
      </c>
      <c r="G24" s="91">
        <v>1.0</v>
      </c>
      <c r="H24" s="91">
        <v>0.0</v>
      </c>
      <c r="I24" s="91">
        <v>0.0</v>
      </c>
      <c r="J24" s="91">
        <v>0.0</v>
      </c>
      <c r="K24" s="91">
        <v>3.0</v>
      </c>
      <c r="L24" s="91">
        <v>0.0</v>
      </c>
      <c r="M24" s="91">
        <v>2.0</v>
      </c>
      <c r="N24" s="91">
        <v>2.0</v>
      </c>
      <c r="O24" s="91">
        <v>3.0</v>
      </c>
      <c r="P24" s="92">
        <v>0.1875</v>
      </c>
      <c r="Q24" s="9">
        <v>0.09090909090909091</v>
      </c>
      <c r="R24" s="9">
        <v>0.1875</v>
      </c>
      <c r="S24" s="11">
        <v>0.27840909090909094</v>
      </c>
      <c r="T24" s="27"/>
      <c r="U24" s="27"/>
      <c r="V24" s="27"/>
      <c r="W24" s="23">
        <f>SUM(W4:W23)</f>
        <v>49</v>
      </c>
      <c r="X24" s="27"/>
    </row>
    <row r="25" ht="19.5" customHeight="1">
      <c r="A25" s="98" t="s">
        <v>45</v>
      </c>
      <c r="B25" s="98"/>
      <c r="C25" s="99">
        <f>+F25/E25</f>
        <v>0.355704698</v>
      </c>
      <c r="D25" s="98">
        <f t="shared" ref="D25:O25" si="5">SUM(D4:D24)</f>
        <v>565</v>
      </c>
      <c r="E25" s="98">
        <f t="shared" si="5"/>
        <v>447</v>
      </c>
      <c r="F25" s="98">
        <f t="shared" si="5"/>
        <v>159</v>
      </c>
      <c r="G25" s="98">
        <f t="shared" si="5"/>
        <v>118</v>
      </c>
      <c r="H25" s="98">
        <f t="shared" si="5"/>
        <v>30</v>
      </c>
      <c r="I25" s="98">
        <f t="shared" si="5"/>
        <v>8</v>
      </c>
      <c r="J25" s="98">
        <f t="shared" si="5"/>
        <v>3</v>
      </c>
      <c r="K25" s="98">
        <f t="shared" si="5"/>
        <v>163</v>
      </c>
      <c r="L25" s="98">
        <f t="shared" si="5"/>
        <v>134</v>
      </c>
      <c r="M25" s="98">
        <f t="shared" si="5"/>
        <v>129</v>
      </c>
      <c r="N25" s="98">
        <f t="shared" si="5"/>
        <v>99</v>
      </c>
      <c r="O25" s="98">
        <f t="shared" si="5"/>
        <v>106</v>
      </c>
      <c r="P25" s="26">
        <f>+O25/D25</f>
        <v>0.1876106195</v>
      </c>
      <c r="Q25" s="99"/>
      <c r="R25" s="99"/>
      <c r="S25" s="89"/>
      <c r="T25" s="27"/>
      <c r="U25" s="27"/>
    </row>
    <row r="26" ht="16.5" customHeight="1"/>
    <row r="27" ht="16.5" customHeight="1">
      <c r="A27" s="3" t="s">
        <v>46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</row>
    <row r="28" ht="16.5" customHeight="1">
      <c r="A28" s="4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  <c r="Q28" s="4" t="s">
        <v>60</v>
      </c>
      <c r="R28" s="4" t="s">
        <v>61</v>
      </c>
      <c r="S28" s="4" t="s">
        <v>86</v>
      </c>
      <c r="T28" s="4" t="s">
        <v>63</v>
      </c>
      <c r="U28" s="4" t="s">
        <v>64</v>
      </c>
      <c r="V28" s="4" t="s">
        <v>65</v>
      </c>
    </row>
    <row r="29" ht="19.5" customHeight="1">
      <c r="A29" s="4" t="s">
        <v>24</v>
      </c>
      <c r="B29" s="6">
        <f>+'22년 드림즈(23)'!B29+'23년 상반기 코모도(23)'!B29+'23년 디비전 리그(23)'!B29</f>
        <v>10</v>
      </c>
      <c r="C29" s="6">
        <f>+'22년 드림즈(23)'!C29+'23년 상반기 코모도(23)'!C29+'23년 디비전 리그(23)'!C29</f>
        <v>1</v>
      </c>
      <c r="D29" s="6">
        <f>+'22년 드림즈(23)'!D29+'23년 상반기 코모도(23)'!D29+'23년 디비전 리그(23)'!D29</f>
        <v>2</v>
      </c>
      <c r="E29" s="6">
        <f>+'22년 드림즈(23)'!E29+'23년 상반기 코모도(23)'!E29+'23년 디비전 리그(23)'!E29</f>
        <v>0</v>
      </c>
      <c r="F29" s="6">
        <f>+'22년 드림즈(23)'!F29+'23년 상반기 코모도(23)'!F29+'23년 디비전 리그(23)'!F29</f>
        <v>71</v>
      </c>
      <c r="G29" s="6">
        <f>+'22년 드림즈(23)'!G29+'23년 상반기 코모도(23)'!G29+'23년 디비전 리그(23)'!G29</f>
        <v>40</v>
      </c>
      <c r="H29" s="31">
        <f>+'22년 드림즈(23)'!H29+'23년 상반기 코모도(23)'!H29+'23년 디비전 리그(23)'!H29</f>
        <v>6.333326666</v>
      </c>
      <c r="I29" s="6">
        <f>+'22년 드림즈(23)'!I29+'23년 상반기 코모도(23)'!I29+'23년 디비전 리그(23)'!I29</f>
        <v>15</v>
      </c>
      <c r="J29" s="6">
        <f>+'22년 드림즈(23)'!J29+'23년 상반기 코모도(23)'!J29+'23년 디비전 리그(23)'!J29</f>
        <v>0</v>
      </c>
      <c r="K29" s="6">
        <f>+'22년 드림즈(23)'!K29+'23년 상반기 코모도(23)'!K29+'23년 디비전 리그(23)'!K29</f>
        <v>27</v>
      </c>
      <c r="L29" s="6">
        <f>+'22년 드림즈(23)'!L29+'23년 상반기 코모도(23)'!L29+'23년 디비전 리그(23)'!L29</f>
        <v>4</v>
      </c>
      <c r="M29" s="6">
        <f>+'22년 드림즈(23)'!M29+'23년 상반기 코모도(23)'!M29+'23년 디비전 리그(23)'!M29</f>
        <v>4</v>
      </c>
      <c r="N29" s="6">
        <f>+'22년 드림즈(23)'!N29+'23년 상반기 코모도(23)'!N29+'23년 디비전 리그(23)'!N29</f>
        <v>33</v>
      </c>
      <c r="O29" s="6">
        <f>+'22년 드림즈(23)'!O29+'23년 상반기 코모도(23)'!O29+'23년 디비전 리그(23)'!O29</f>
        <v>19</v>
      </c>
      <c r="P29" s="32">
        <f>+O29*9/H29</f>
        <v>27.00002842</v>
      </c>
      <c r="Q29" s="33">
        <f>(K29+L29)/H29</f>
        <v>4.894741995</v>
      </c>
      <c r="R29" s="34">
        <f>I29/H29</f>
        <v>2.368423546</v>
      </c>
      <c r="S29" s="34">
        <f>H29/B29</f>
        <v>0.6333326666</v>
      </c>
      <c r="T29" s="33">
        <f>M29/H29</f>
        <v>0.6315796123</v>
      </c>
      <c r="U29" s="35">
        <f>O29/N29</f>
        <v>0.5757575758</v>
      </c>
      <c r="V29" s="33">
        <f>(I29+K29+L29)/H29</f>
        <v>7.263165541</v>
      </c>
      <c r="X29" s="90">
        <f>+(L29+K29)/F29*100</f>
        <v>43.66197183</v>
      </c>
    </row>
    <row r="30" ht="19.5" customHeight="1">
      <c r="A30" s="4" t="s">
        <v>27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31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32"/>
      <c r="Q30" s="33"/>
      <c r="R30" s="34"/>
      <c r="S30" s="34"/>
      <c r="T30" s="33"/>
      <c r="U30" s="35"/>
      <c r="V30" s="33"/>
      <c r="X30" s="90"/>
    </row>
    <row r="31" ht="19.5" customHeight="1">
      <c r="A31" s="4" t="s">
        <v>29</v>
      </c>
      <c r="B31" s="6">
        <f>+'22년 드림즈(23)'!B30+'23년 상반기 코모도(23)'!B30+'23년 디비전 리그(23)'!B30</f>
        <v>9</v>
      </c>
      <c r="C31" s="6">
        <f>+'22년 드림즈(23)'!C30+'23년 상반기 코모도(23)'!C30+'23년 디비전 리그(23)'!C30</f>
        <v>1</v>
      </c>
      <c r="D31" s="6">
        <f>+'22년 드림즈(23)'!D30+'23년 상반기 코모도(23)'!D30+'23년 디비전 리그(23)'!D30</f>
        <v>2</v>
      </c>
      <c r="E31" s="6">
        <f>+'22년 드림즈(23)'!E30+'23년 상반기 코모도(23)'!E30+'23년 디비전 리그(23)'!E30</f>
        <v>0</v>
      </c>
      <c r="F31" s="6">
        <f>+'22년 드림즈(23)'!F30+'23년 상반기 코모도(23)'!F30+'23년 디비전 리그(23)'!F30</f>
        <v>113</v>
      </c>
      <c r="G31" s="6">
        <f>+'22년 드림즈(23)'!G30+'23년 상반기 코모도(23)'!G30+'23년 디비전 리그(23)'!G30</f>
        <v>85</v>
      </c>
      <c r="H31" s="31">
        <f>+'22년 드림즈(23)'!H30+'23년 상반기 코모도(23)'!H30+'23년 디비전 리그(23)'!H30</f>
        <v>12.66663333</v>
      </c>
      <c r="I31" s="6">
        <f>+'22년 드림즈(23)'!I30+'23년 상반기 코모도(23)'!I30+'23년 디비전 리그(23)'!I30</f>
        <v>33</v>
      </c>
      <c r="J31" s="6">
        <f>+'22년 드림즈(23)'!J30+'23년 상반기 코모도(23)'!J30+'23년 디비전 리그(23)'!J30</f>
        <v>3</v>
      </c>
      <c r="K31" s="6">
        <f>+'22년 드림즈(23)'!K30+'23년 상반기 코모도(23)'!K30+'23년 디비전 리그(23)'!K30</f>
        <v>23</v>
      </c>
      <c r="L31" s="6">
        <f>+'22년 드림즈(23)'!L30+'23년 상반기 코모도(23)'!L30+'23년 디비전 리그(23)'!L30</f>
        <v>5</v>
      </c>
      <c r="M31" s="6">
        <f>+'22년 드림즈(23)'!M30+'23년 상반기 코모도(23)'!M30+'23년 디비전 리그(23)'!M30</f>
        <v>11</v>
      </c>
      <c r="N31" s="6">
        <f>+'22년 드림즈(23)'!N30+'23년 상반기 코모도(23)'!N30+'23년 디비전 리그(23)'!N30</f>
        <v>48</v>
      </c>
      <c r="O31" s="6">
        <f>+'22년 드림즈(23)'!O30+'23년 상반기 코모도(23)'!O30+'23년 디비전 리그(23)'!O30</f>
        <v>32</v>
      </c>
      <c r="P31" s="32">
        <f t="shared" ref="P31:P37" si="6">+O31*9/H31</f>
        <v>22.73690195</v>
      </c>
      <c r="Q31" s="33">
        <f t="shared" ref="Q31:Q37" si="7">(K31+L31)/H31</f>
        <v>2.210532134</v>
      </c>
      <c r="R31" s="34">
        <f t="shared" ref="R31:R37" si="8">I31/H31</f>
        <v>2.605270015</v>
      </c>
      <c r="S31" s="34">
        <f t="shared" ref="S31:S36" si="9">H31/B31</f>
        <v>1.407403703</v>
      </c>
      <c r="T31" s="33">
        <f t="shared" ref="T31:T37" si="10">M31/H31</f>
        <v>0.8684233382</v>
      </c>
      <c r="U31" s="35">
        <f t="shared" ref="U31:U33" si="11">O31/N31</f>
        <v>0.6666666667</v>
      </c>
      <c r="V31" s="33">
        <f t="shared" ref="V31:V37" si="12">(I31+K31+L31)/H31</f>
        <v>4.815802148</v>
      </c>
      <c r="X31" s="90">
        <f t="shared" ref="X31:X36" si="13">+(L31+K31)/F31*100</f>
        <v>24.77876106</v>
      </c>
    </row>
    <row r="32" ht="19.5" customHeight="1">
      <c r="A32" s="4" t="s">
        <v>33</v>
      </c>
      <c r="B32" s="6">
        <f>+'22년 드림즈(23)'!B31+'23년 상반기 코모도(23)'!B31+'23년 디비전 리그(23)'!B31</f>
        <v>15</v>
      </c>
      <c r="C32" s="6">
        <f>+'22년 드림즈(23)'!C31+'23년 상반기 코모도(23)'!C31+'23년 디비전 리그(23)'!C31</f>
        <v>1</v>
      </c>
      <c r="D32" s="6">
        <f>+'22년 드림즈(23)'!D31+'23년 상반기 코모도(23)'!D31+'23년 디비전 리그(23)'!D31</f>
        <v>3</v>
      </c>
      <c r="E32" s="6">
        <f>+'22년 드림즈(23)'!E31+'23년 상반기 코모도(23)'!E31+'23년 디비전 리그(23)'!E31</f>
        <v>1</v>
      </c>
      <c r="F32" s="6">
        <f>+'22년 드림즈(23)'!F31+'23년 상반기 코모도(23)'!F31+'23년 디비전 리그(23)'!F31</f>
        <v>115</v>
      </c>
      <c r="G32" s="6">
        <f>+'22년 드림즈(23)'!G31+'23년 상반기 코모도(23)'!G31+'23년 디비전 리그(23)'!G31</f>
        <v>97</v>
      </c>
      <c r="H32" s="31">
        <f>+'22년 드림즈(23)'!H31+'23년 상반기 코모도(23)'!H31+'23년 디비전 리그(23)'!H31</f>
        <v>19.99993333</v>
      </c>
      <c r="I32" s="61">
        <f>+'22년 드림즈(23)'!I31+'23년 상반기 코모도(23)'!I31+'23년 디비전 리그(23)'!I31</f>
        <v>29</v>
      </c>
      <c r="J32" s="61">
        <f>+'22년 드림즈(23)'!J31+'23년 상반기 코모도(23)'!J31+'23년 디비전 리그(23)'!J31</f>
        <v>0</v>
      </c>
      <c r="K32" s="61">
        <f>+'22년 드림즈(23)'!K31+'23년 상반기 코모도(23)'!K31+'23년 디비전 리그(23)'!K31</f>
        <v>14</v>
      </c>
      <c r="L32" s="61">
        <f>+'22년 드림즈(23)'!L31+'23년 상반기 코모도(23)'!L31+'23년 디비전 리그(23)'!L31</f>
        <v>4</v>
      </c>
      <c r="M32" s="61">
        <f>+'22년 드림즈(23)'!M31+'23년 상반기 코모도(23)'!M31+'23년 디비전 리그(23)'!M31</f>
        <v>34</v>
      </c>
      <c r="N32" s="61">
        <f>+'22년 드림즈(23)'!N31+'23년 상반기 코모도(23)'!N31+'23년 디비전 리그(23)'!N31</f>
        <v>29</v>
      </c>
      <c r="O32" s="61">
        <f>+'22년 드림즈(23)'!O31+'23년 상반기 코모도(23)'!O31+'23년 디비전 리그(23)'!O31</f>
        <v>16</v>
      </c>
      <c r="P32" s="32">
        <f t="shared" si="6"/>
        <v>7.200024</v>
      </c>
      <c r="Q32" s="33">
        <f t="shared" si="7"/>
        <v>0.900003</v>
      </c>
      <c r="R32" s="34">
        <f t="shared" si="8"/>
        <v>1.450004833</v>
      </c>
      <c r="S32" s="34">
        <f t="shared" si="9"/>
        <v>1.333328889</v>
      </c>
      <c r="T32" s="33">
        <f t="shared" si="10"/>
        <v>1.700005667</v>
      </c>
      <c r="U32" s="35">
        <f t="shared" si="11"/>
        <v>0.5517241379</v>
      </c>
      <c r="V32" s="33">
        <f t="shared" si="12"/>
        <v>2.350007833</v>
      </c>
      <c r="X32" s="90">
        <f t="shared" si="13"/>
        <v>15.65217391</v>
      </c>
    </row>
    <row r="33" ht="19.5" customHeight="1">
      <c r="A33" s="4" t="s">
        <v>36</v>
      </c>
      <c r="B33" s="6">
        <f>+'22년 드림즈(23)'!B32+'23년 상반기 코모도(23)'!B32+'23년 디비전 리그(23)'!B32</f>
        <v>9</v>
      </c>
      <c r="C33" s="6">
        <f>+'22년 드림즈(23)'!C32+'23년 상반기 코모도(23)'!C32+'23년 디비전 리그(23)'!C32</f>
        <v>0</v>
      </c>
      <c r="D33" s="6">
        <f>+'22년 드림즈(23)'!D32+'23년 상반기 코모도(23)'!D32+'23년 디비전 리그(23)'!D32</f>
        <v>3</v>
      </c>
      <c r="E33" s="6">
        <f>+'22년 드림즈(23)'!E32+'23년 상반기 코모도(23)'!E32+'23년 디비전 리그(23)'!E32</f>
        <v>0</v>
      </c>
      <c r="F33" s="6">
        <f>+'22년 드림즈(23)'!F32+'23년 상반기 코모도(23)'!F32+'23년 디비전 리그(23)'!F32</f>
        <v>127</v>
      </c>
      <c r="G33" s="6">
        <f>+'22년 드림즈(23)'!G32+'23년 상반기 코모도(23)'!G32+'23년 디비전 리그(23)'!G32</f>
        <v>92</v>
      </c>
      <c r="H33" s="31">
        <f>+'22년 드림즈(23)'!H32+'23년 상반기 코모도(23)'!H32+'23년 디비전 리그(23)'!H32</f>
        <v>16.33326667</v>
      </c>
      <c r="I33" s="6">
        <f>+'22년 드림즈(23)'!I32+'23년 상반기 코모도(23)'!I32+'23년 디비전 리그(23)'!I32</f>
        <v>37</v>
      </c>
      <c r="J33" s="6">
        <f>+'22년 드림즈(23)'!J32+'23년 상반기 코모도(23)'!J32+'23년 디비전 리그(23)'!J32</f>
        <v>2</v>
      </c>
      <c r="K33" s="6">
        <f>+'22년 드림즈(23)'!K32+'23년 상반기 코모도(23)'!K32+'23년 디비전 리그(23)'!K32</f>
        <v>32</v>
      </c>
      <c r="L33" s="6">
        <f>+'22년 드림즈(23)'!L32+'23년 상반기 코모도(23)'!L32+'23년 디비전 리그(23)'!L32</f>
        <v>3</v>
      </c>
      <c r="M33" s="6">
        <f>+'22년 드림즈(23)'!M32+'23년 상반기 코모도(23)'!M32+'23년 디비전 리그(23)'!M32</f>
        <v>19</v>
      </c>
      <c r="N33" s="6">
        <f>+'22년 드림즈(23)'!N32+'23년 상반기 코모도(23)'!N32+'23년 디비전 리그(23)'!N32</f>
        <v>52</v>
      </c>
      <c r="O33" s="6">
        <f>+'22년 드림즈(23)'!O32+'23년 상반기 코모도(23)'!O32+'23년 디비전 리그(23)'!O32</f>
        <v>36</v>
      </c>
      <c r="P33" s="32">
        <f t="shared" si="6"/>
        <v>19.83681566</v>
      </c>
      <c r="Q33" s="33">
        <f t="shared" si="7"/>
        <v>2.142865889</v>
      </c>
      <c r="R33" s="34">
        <f t="shared" si="8"/>
        <v>2.265315369</v>
      </c>
      <c r="S33" s="34">
        <f t="shared" si="9"/>
        <v>1.814807407</v>
      </c>
      <c r="T33" s="33">
        <f t="shared" si="10"/>
        <v>1.163270054</v>
      </c>
      <c r="U33" s="35">
        <f t="shared" si="11"/>
        <v>0.6923076923</v>
      </c>
      <c r="V33" s="33">
        <f t="shared" si="12"/>
        <v>4.408181258</v>
      </c>
      <c r="X33" s="90">
        <f t="shared" si="13"/>
        <v>27.55905512</v>
      </c>
    </row>
    <row r="34" ht="19.5" customHeight="1">
      <c r="A34" s="4" t="s">
        <v>37</v>
      </c>
      <c r="B34" s="6">
        <f>+'23년 디비전 리그(23)'!B33</f>
        <v>1</v>
      </c>
      <c r="C34" s="6">
        <f>+'23년 디비전 리그(23)'!C33</f>
        <v>0</v>
      </c>
      <c r="D34" s="6">
        <f>+'23년 디비전 리그(23)'!D33</f>
        <v>0</v>
      </c>
      <c r="E34" s="6">
        <f>+'23년 디비전 리그(23)'!E33</f>
        <v>0</v>
      </c>
      <c r="F34" s="6">
        <f>+'23년 디비전 리그(23)'!F33</f>
        <v>3</v>
      </c>
      <c r="G34" s="6">
        <f>+'23년 디비전 리그(23)'!G33</f>
        <v>2</v>
      </c>
      <c r="H34" s="31">
        <f>+'23년 디비전 리그(23)'!H33</f>
        <v>0.3333333</v>
      </c>
      <c r="I34" s="6">
        <f>+'23년 디비전 리그(23)'!I33</f>
        <v>1</v>
      </c>
      <c r="J34" s="6">
        <f>+'23년 디비전 리그(23)'!J33</f>
        <v>0</v>
      </c>
      <c r="K34" s="6">
        <f>+'23년 디비전 리그(23)'!K33</f>
        <v>1</v>
      </c>
      <c r="L34" s="6">
        <f>+'23년 디비전 리그(23)'!L33</f>
        <v>0</v>
      </c>
      <c r="M34" s="6">
        <f>+'23년 디비전 리그(23)'!M33</f>
        <v>1</v>
      </c>
      <c r="N34" s="6">
        <f>+'23년 디비전 리그(23)'!N33</f>
        <v>0</v>
      </c>
      <c r="O34" s="6">
        <f>+'23년 디비전 리그(23)'!O33</f>
        <v>0</v>
      </c>
      <c r="P34" s="32">
        <f t="shared" si="6"/>
        <v>0</v>
      </c>
      <c r="Q34" s="33">
        <f t="shared" si="7"/>
        <v>3.0000003</v>
      </c>
      <c r="R34" s="34">
        <f t="shared" si="8"/>
        <v>3.0000003</v>
      </c>
      <c r="S34" s="34">
        <f t="shared" si="9"/>
        <v>0.3333333</v>
      </c>
      <c r="T34" s="33">
        <f t="shared" si="10"/>
        <v>3.0000003</v>
      </c>
      <c r="U34" s="35"/>
      <c r="V34" s="33">
        <f t="shared" si="12"/>
        <v>6.0000006</v>
      </c>
      <c r="X34" s="90">
        <f t="shared" si="13"/>
        <v>33.33333333</v>
      </c>
    </row>
    <row r="35" ht="19.5" customHeight="1">
      <c r="A35" s="4" t="s">
        <v>42</v>
      </c>
      <c r="B35" s="6">
        <f>+'22년 드림즈(23)'!B33+'23년 상반기 코모도(23)'!B33+'23년 디비전 리그(23)'!B34</f>
        <v>3</v>
      </c>
      <c r="C35" s="6">
        <f>+'22년 드림즈(23)'!C33+'23년 상반기 코모도(23)'!C33+'23년 디비전 리그(23)'!C34</f>
        <v>0</v>
      </c>
      <c r="D35" s="6">
        <f>+'22년 드림즈(23)'!D33+'23년 상반기 코모도(23)'!D33+'23년 디비전 리그(23)'!D34</f>
        <v>2</v>
      </c>
      <c r="E35" s="6">
        <f>+'22년 드림즈(23)'!E33+'23년 상반기 코모도(23)'!E33+'23년 디비전 리그(23)'!E34</f>
        <v>0</v>
      </c>
      <c r="F35" s="6">
        <f>+'22년 드림즈(23)'!F33+'23년 상반기 코모도(23)'!F33+'23년 디비전 리그(23)'!F34</f>
        <v>53</v>
      </c>
      <c r="G35" s="6">
        <f>+'22년 드림즈(23)'!G33+'23년 상반기 코모도(23)'!G33+'23년 디비전 리그(23)'!G34</f>
        <v>27</v>
      </c>
      <c r="H35" s="31">
        <f>+'22년 드림즈(23)'!H33+'23년 상반기 코모도(23)'!H33+'23년 디비전 리그(23)'!H34</f>
        <v>5.999966667</v>
      </c>
      <c r="I35" s="6">
        <f>+'22년 드림즈(23)'!I33+'23년 상반기 코모도(23)'!I33+'23년 디비전 리그(23)'!I34</f>
        <v>7</v>
      </c>
      <c r="J35" s="6">
        <f>+'22년 드림즈(23)'!J33+'23년 상반기 코모도(23)'!J33+'23년 디비전 리그(23)'!J34</f>
        <v>1</v>
      </c>
      <c r="K35" s="6">
        <f>+'22년 드림즈(23)'!K33+'23년 상반기 코모도(23)'!K33+'23년 디비전 리그(23)'!K34</f>
        <v>26</v>
      </c>
      <c r="L35" s="6">
        <f>+'22년 드림즈(23)'!L33+'23년 상반기 코모도(23)'!L33+'23년 디비전 리그(23)'!L34</f>
        <v>0</v>
      </c>
      <c r="M35" s="6">
        <f>+'22년 드림즈(23)'!M33+'23년 상반기 코모도(23)'!M33+'23년 디비전 리그(23)'!M34</f>
        <v>3</v>
      </c>
      <c r="N35" s="6">
        <f>+'22년 드림즈(23)'!N33+'23년 상반기 코모도(23)'!N33+'23년 디비전 리그(23)'!N34</f>
        <v>25</v>
      </c>
      <c r="O35" s="6">
        <f>+'22년 드림즈(23)'!O33+'23년 상반기 코모도(23)'!O33+'23년 디비전 리그(23)'!O34</f>
        <v>13</v>
      </c>
      <c r="P35" s="32">
        <f t="shared" si="6"/>
        <v>19.50010833</v>
      </c>
      <c r="Q35" s="33">
        <f t="shared" si="7"/>
        <v>4.333357408</v>
      </c>
      <c r="R35" s="34">
        <f t="shared" si="8"/>
        <v>1.166673148</v>
      </c>
      <c r="S35" s="34">
        <f t="shared" si="9"/>
        <v>1.999988889</v>
      </c>
      <c r="T35" s="33">
        <f t="shared" si="10"/>
        <v>0.5000027778</v>
      </c>
      <c r="U35" s="35">
        <f t="shared" ref="U35:U37" si="14">O35/N35</f>
        <v>0.52</v>
      </c>
      <c r="V35" s="33">
        <f t="shared" si="12"/>
        <v>5.500030556</v>
      </c>
      <c r="X35" s="90">
        <f t="shared" si="13"/>
        <v>49.05660377</v>
      </c>
    </row>
    <row r="36" ht="19.5" customHeight="1">
      <c r="A36" s="4" t="s">
        <v>43</v>
      </c>
      <c r="B36" s="6">
        <f>+'22년 드림즈(23)'!B34+'23년 상반기 코모도(23)'!B34+'23년 디비전 리그(23)'!B35</f>
        <v>15</v>
      </c>
      <c r="C36" s="6">
        <f>+'22년 드림즈(23)'!C34+'23년 상반기 코모도(23)'!C34+'23년 디비전 리그(23)'!C35</f>
        <v>3</v>
      </c>
      <c r="D36" s="6">
        <f>+'22년 드림즈(23)'!D34+'23년 상반기 코모도(23)'!D34+'23년 디비전 리그(23)'!D35</f>
        <v>4</v>
      </c>
      <c r="E36" s="6">
        <f>+'22년 드림즈(23)'!E34+'23년 상반기 코모도(23)'!E34+'23년 디비전 리그(23)'!E35</f>
        <v>2</v>
      </c>
      <c r="F36" s="6">
        <f>+'22년 드림즈(23)'!F34+'23년 상반기 코모도(23)'!F34+'23년 디비전 리그(23)'!F35</f>
        <v>210</v>
      </c>
      <c r="G36" s="6">
        <f>+'22년 드림즈(23)'!G34+'23년 상반기 코모도(23)'!G34+'23년 디비전 리그(23)'!G35</f>
        <v>158</v>
      </c>
      <c r="H36" s="31">
        <f>+'22년 드림즈(23)'!H34+'23년 상반기 코모도(23)'!H34+'23년 디비전 리그(23)'!H35</f>
        <v>28.99996666</v>
      </c>
      <c r="I36" s="6">
        <f>+'22년 드림즈(23)'!I34+'23년 상반기 코모도(23)'!I34+'23년 디비전 리그(23)'!I35</f>
        <v>62</v>
      </c>
      <c r="J36" s="6">
        <f>+'22년 드림즈(23)'!J34+'23년 상반기 코모도(23)'!J34+'23년 디비전 리그(23)'!J35</f>
        <v>1</v>
      </c>
      <c r="K36" s="6">
        <f>+'22년 드림즈(23)'!K34+'23년 상반기 코모도(23)'!K34+'23년 디비전 리그(23)'!K35</f>
        <v>44</v>
      </c>
      <c r="L36" s="6">
        <f>+'22년 드림즈(23)'!L34+'23년 상반기 코모도(23)'!L34+'23년 디비전 리그(23)'!L35</f>
        <v>8</v>
      </c>
      <c r="M36" s="6">
        <f>+'22년 드림즈(23)'!M34+'23년 상반기 코모도(23)'!M34+'23년 디비전 리그(23)'!M35</f>
        <v>31</v>
      </c>
      <c r="N36" s="6">
        <f>+'22년 드림즈(23)'!N34+'23년 상반기 코모도(23)'!N34+'23년 디비전 리그(23)'!N35</f>
        <v>83</v>
      </c>
      <c r="O36" s="6">
        <f>+'22년 드림즈(23)'!O34+'23년 상반기 코모도(23)'!O34+'23년 디비전 리그(23)'!O35</f>
        <v>70</v>
      </c>
      <c r="P36" s="32">
        <f t="shared" si="6"/>
        <v>21.7241629</v>
      </c>
      <c r="Q36" s="33">
        <f t="shared" si="7"/>
        <v>1.79310551</v>
      </c>
      <c r="R36" s="34">
        <f t="shared" si="8"/>
        <v>2.137933492</v>
      </c>
      <c r="S36" s="34">
        <f t="shared" si="9"/>
        <v>1.933331111</v>
      </c>
      <c r="T36" s="33">
        <f t="shared" si="10"/>
        <v>1.068966746</v>
      </c>
      <c r="U36" s="35">
        <f t="shared" si="14"/>
        <v>0.843373494</v>
      </c>
      <c r="V36" s="33">
        <f t="shared" si="12"/>
        <v>3.931039002</v>
      </c>
      <c r="X36" s="90">
        <f t="shared" si="13"/>
        <v>24.76190476</v>
      </c>
    </row>
    <row r="37" ht="19.5" customHeight="1">
      <c r="A37" s="23" t="s">
        <v>45</v>
      </c>
      <c r="B37" s="23"/>
      <c r="C37" s="23">
        <f t="shared" ref="C37:O37" si="15">SUM(C29:C36)</f>
        <v>6</v>
      </c>
      <c r="D37" s="23">
        <f t="shared" si="15"/>
        <v>16</v>
      </c>
      <c r="E37" s="23">
        <f t="shared" si="15"/>
        <v>3</v>
      </c>
      <c r="F37" s="23">
        <f t="shared" si="15"/>
        <v>692</v>
      </c>
      <c r="G37" s="23">
        <f t="shared" si="15"/>
        <v>501</v>
      </c>
      <c r="H37" s="37">
        <f t="shared" si="15"/>
        <v>90.66642663</v>
      </c>
      <c r="I37" s="23">
        <f t="shared" si="15"/>
        <v>184</v>
      </c>
      <c r="J37" s="23">
        <f t="shared" si="15"/>
        <v>7</v>
      </c>
      <c r="K37" s="23">
        <f t="shared" si="15"/>
        <v>167</v>
      </c>
      <c r="L37" s="23">
        <f t="shared" si="15"/>
        <v>24</v>
      </c>
      <c r="M37" s="23">
        <f t="shared" si="15"/>
        <v>103</v>
      </c>
      <c r="N37" s="23">
        <f t="shared" si="15"/>
        <v>270</v>
      </c>
      <c r="O37" s="23">
        <f t="shared" si="15"/>
        <v>186</v>
      </c>
      <c r="P37" s="38">
        <f t="shared" si="6"/>
        <v>18.46328418</v>
      </c>
      <c r="Q37" s="39">
        <f t="shared" si="7"/>
        <v>2.106623224</v>
      </c>
      <c r="R37" s="40">
        <f t="shared" si="8"/>
        <v>2.029417138</v>
      </c>
      <c r="S37" s="40">
        <v>0.0</v>
      </c>
      <c r="T37" s="39">
        <f t="shared" si="10"/>
        <v>1.136032419</v>
      </c>
      <c r="U37" s="41">
        <f t="shared" si="14"/>
        <v>0.6888888889</v>
      </c>
      <c r="V37" s="39">
        <f t="shared" si="12"/>
        <v>4.136040362</v>
      </c>
    </row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showGridLines="0" workbookViewId="0"/>
  </sheetViews>
  <sheetFormatPr customHeight="1" defaultColWidth="14.43" defaultRowHeight="15.0"/>
  <cols>
    <col customWidth="1" min="1" max="14" width="8.71"/>
    <col customWidth="1" min="15" max="18" width="8.86"/>
    <col customWidth="1" min="19" max="19" width="10.86"/>
    <col customWidth="1" min="20" max="22" width="9.0"/>
    <col customWidth="1" hidden="1" min="23" max="23" width="9.0"/>
    <col customWidth="1" min="24" max="24" width="11.43"/>
    <col customWidth="1" min="25" max="25" width="2.57"/>
    <col customWidth="1" min="26" max="27" width="12.57"/>
  </cols>
  <sheetData>
    <row r="1" ht="16.5" customHeight="1">
      <c r="A1" s="1"/>
      <c r="Z1" s="2"/>
      <c r="AA1" s="2"/>
    </row>
    <row r="2" ht="16.5" customHeight="1">
      <c r="A2" s="3" t="s">
        <v>1</v>
      </c>
      <c r="Z2" s="2"/>
      <c r="AA2" s="2"/>
    </row>
    <row r="3" ht="16.5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4" t="s">
        <v>91</v>
      </c>
      <c r="Q3" s="5" t="s">
        <v>18</v>
      </c>
      <c r="R3" s="5" t="s">
        <v>19</v>
      </c>
      <c r="S3" s="5" t="s">
        <v>20</v>
      </c>
      <c r="T3" s="4" t="s">
        <v>88</v>
      </c>
      <c r="U3" s="4" t="s">
        <v>22</v>
      </c>
      <c r="V3" s="4" t="s">
        <v>23</v>
      </c>
      <c r="W3" s="4" t="s">
        <v>89</v>
      </c>
      <c r="X3" s="4" t="s">
        <v>90</v>
      </c>
      <c r="Z3" s="2"/>
      <c r="AA3" s="2"/>
    </row>
    <row r="4" ht="19.5" customHeight="1">
      <c r="A4" s="5" t="s">
        <v>24</v>
      </c>
      <c r="B4" s="91">
        <f>+'23 서구하반기(24)'!B4+'23 下코모도리그(24)'!B4+'24 上코모도리그(24)'!B4+'24 上디비전리그(24)'!B4</f>
        <v>14</v>
      </c>
      <c r="C4" s="100">
        <f t="shared" ref="C4:C24" si="1">+F4/E4</f>
        <v>0.15</v>
      </c>
      <c r="D4" s="91">
        <f>+'23 서구하반기(24)'!D4+'23 下코모도리그(24)'!D4+'24 上코모도리그(24)'!D4+'24 上디비전리그(24)'!D4</f>
        <v>24</v>
      </c>
      <c r="E4" s="91">
        <f>+'23 서구하반기(24)'!E4+'23 下코모도리그(24)'!E4+'24 上코모도리그(24)'!E4+'24 上디비전리그(24)'!E4</f>
        <v>20</v>
      </c>
      <c r="F4" s="91">
        <f>+'23 서구하반기(24)'!F4+'23 下코모도리그(24)'!F4+'24 上코모도리그(24)'!F4+'24 上디비전리그(24)'!F4</f>
        <v>3</v>
      </c>
      <c r="G4" s="91">
        <f>+'23 서구하반기(24)'!G4+'23 下코모도리그(24)'!G4+'24 上코모도리그(24)'!G4+'24 上디비전리그(24)'!G4</f>
        <v>2</v>
      </c>
      <c r="H4" s="91">
        <f>+'23 서구하반기(24)'!H4+'23 下코모도리그(24)'!H4+'24 上코모도리그(24)'!H4+'24 上디비전리그(24)'!H4</f>
        <v>0</v>
      </c>
      <c r="I4" s="91">
        <f>+'23 서구하반기(24)'!I4+'23 下코모도리그(24)'!I4+'24 上코모도리그(24)'!I4+'24 上디비전리그(24)'!I4</f>
        <v>1</v>
      </c>
      <c r="J4" s="91">
        <f>+'23 서구하반기(24)'!J4+'23 下코모도리그(24)'!J4+'24 上코모도리그(24)'!J4+'24 上디비전리그(24)'!J4</f>
        <v>0</v>
      </c>
      <c r="K4" s="91">
        <f>+'23 서구하반기(24)'!K4+'23 下코모도리그(24)'!K4+'24 上코모도리그(24)'!K4+'24 上디비전리그(24)'!K4</f>
        <v>8</v>
      </c>
      <c r="L4" s="91">
        <f>+'23 서구하반기(24)'!L4+'23 下코모도리그(24)'!L4+'24 上코모도리그(24)'!L4+'24 上디비전리그(24)'!L4</f>
        <v>4</v>
      </c>
      <c r="M4" s="91">
        <f>+'23 서구하반기(24)'!M4+'23 下코모도리그(24)'!M4+'24 上코모도리그(24)'!M4+'24 上디비전리그(24)'!M4</f>
        <v>9</v>
      </c>
      <c r="N4" s="91">
        <f>+'23 서구하반기(24)'!N4+'23 下코모도리그(24)'!N4+'24 上코모도리그(24)'!N4+'24 上디비전리그(24)'!N4</f>
        <v>4</v>
      </c>
      <c r="O4" s="91">
        <f>+'23 서구하반기(24)'!O4+'23 下코모도리그(24)'!O4+'24 上코모도리그(24)'!O4+'24 上디비전리그(24)'!O4</f>
        <v>10</v>
      </c>
      <c r="P4" s="101">
        <f t="shared" ref="P4:P24" si="2">+O4/D4</f>
        <v>0.4166666667</v>
      </c>
      <c r="Q4" s="9">
        <f t="shared" ref="Q4:Q23" si="3">+(G4*1+H4*2+I4*3+J4*4)/E4</f>
        <v>0.25</v>
      </c>
      <c r="R4" s="9">
        <f t="shared" ref="R4:R23" si="4">+(F4+N4)/D4</f>
        <v>0.2916666667</v>
      </c>
      <c r="S4" s="11">
        <f t="shared" ref="S4:S23" si="5">+R4+Q4</f>
        <v>0.5416666667</v>
      </c>
      <c r="T4" s="93">
        <f t="shared" ref="T4:T23" si="6">O4/(D4-(F4+N4))</f>
        <v>0.5882352941</v>
      </c>
      <c r="U4" s="94">
        <f t="shared" ref="U4:U23" si="7">RANK(R4,$R$4:$R$23)</f>
        <v>20</v>
      </c>
      <c r="V4" s="95">
        <f t="shared" ref="V4:V23" si="8">RANK(S4,$S$4:$S$23)</f>
        <v>20</v>
      </c>
      <c r="W4" s="91">
        <f>+'23 서구하반기(24)'!W4+'23 下코모도리그(24)'!W4</f>
        <v>1</v>
      </c>
      <c r="X4" s="96">
        <f t="shared" ref="X4:X23" si="9">RANK(C4,$C$4:$C$23)</f>
        <v>17</v>
      </c>
      <c r="Y4" s="102"/>
      <c r="Z4" s="103">
        <f t="shared" ref="Z4:Z23" si="10">+N4/D4</f>
        <v>0.1666666667</v>
      </c>
      <c r="AA4" s="95">
        <f t="shared" ref="AA4:AA23" si="11">RANK(Z4,$Z$4:$Z$23)</f>
        <v>13</v>
      </c>
    </row>
    <row r="5" ht="19.5" customHeight="1">
      <c r="A5" s="5" t="s">
        <v>25</v>
      </c>
      <c r="B5" s="91">
        <f>+'23 서구하반기(24)'!B5+'23 下코모도리그(24)'!B5+'24 上코모도리그(24)'!B5+'24 上디비전리그(24)'!B5</f>
        <v>10</v>
      </c>
      <c r="C5" s="100">
        <f t="shared" si="1"/>
        <v>0.1428571429</v>
      </c>
      <c r="D5" s="91">
        <f>+'23 서구하반기(24)'!D5+'23 下코모도리그(24)'!D5+'24 上코모도리그(24)'!D5+'24 上디비전리그(24)'!D5</f>
        <v>21</v>
      </c>
      <c r="E5" s="91">
        <f>+'23 서구하반기(24)'!E5+'23 下코모도리그(24)'!E5+'24 上코모도리그(24)'!E5+'24 上디비전리그(24)'!E5</f>
        <v>14</v>
      </c>
      <c r="F5" s="91">
        <f>+'23 서구하반기(24)'!F5+'23 下코모도리그(24)'!F5+'24 上코모도리그(24)'!F5+'24 上디비전리그(24)'!F5</f>
        <v>2</v>
      </c>
      <c r="G5" s="91">
        <f>+'23 서구하반기(24)'!G5+'23 下코모도리그(24)'!G5+'24 上코모도리그(24)'!G5+'24 上디비전리그(24)'!G5</f>
        <v>0</v>
      </c>
      <c r="H5" s="91">
        <f>+'23 서구하반기(24)'!H5+'23 下코모도리그(24)'!H5+'24 上코모도리그(24)'!H5+'24 上디비전리그(24)'!H5</f>
        <v>2</v>
      </c>
      <c r="I5" s="91">
        <f>+'23 서구하반기(24)'!I5+'23 下코모도리그(24)'!I5+'24 上코모도리그(24)'!I5+'24 上디비전리그(24)'!I5</f>
        <v>0</v>
      </c>
      <c r="J5" s="91">
        <f>+'23 서구하반기(24)'!J5+'23 下코모도리그(24)'!J5+'24 上코모도리그(24)'!J5+'24 上디비전리그(24)'!J5</f>
        <v>0</v>
      </c>
      <c r="K5" s="91">
        <f>+'23 서구하반기(24)'!K5+'23 下코모도리그(24)'!K5+'24 上코모도리그(24)'!K5+'24 上디비전리그(24)'!K5</f>
        <v>6</v>
      </c>
      <c r="L5" s="91">
        <f>+'23 서구하반기(24)'!L5+'23 下코모도리그(24)'!L5+'24 上코모도리그(24)'!L5+'24 上디비전리그(24)'!L5+1</f>
        <v>2</v>
      </c>
      <c r="M5" s="91">
        <f>+'23 서구하반기(24)'!M5+'23 下코모도리그(24)'!M5+'24 上코모도리그(24)'!M5+'24 上디비전리그(24)'!M5</f>
        <v>3</v>
      </c>
      <c r="N5" s="91">
        <f>+'23 서구하반기(24)'!N5+'23 下코모도리그(24)'!N5+'24 上코모도리그(24)'!N5+'24 上디비전리그(24)'!N5</f>
        <v>7</v>
      </c>
      <c r="O5" s="91">
        <f>+'23 서구하반기(24)'!O5+'23 下코모도리그(24)'!O5+'24 上코모도리그(24)'!O5+'24 上디비전리그(24)'!O5</f>
        <v>10</v>
      </c>
      <c r="P5" s="101">
        <f t="shared" si="2"/>
        <v>0.4761904762</v>
      </c>
      <c r="Q5" s="9">
        <f t="shared" si="3"/>
        <v>0.2857142857</v>
      </c>
      <c r="R5" s="9">
        <f t="shared" si="4"/>
        <v>0.4285714286</v>
      </c>
      <c r="S5" s="11">
        <f t="shared" si="5"/>
        <v>0.7142857143</v>
      </c>
      <c r="T5" s="93">
        <f t="shared" si="6"/>
        <v>0.8333333333</v>
      </c>
      <c r="U5" s="94">
        <f t="shared" si="7"/>
        <v>17</v>
      </c>
      <c r="V5" s="95">
        <f t="shared" si="8"/>
        <v>16</v>
      </c>
      <c r="W5" s="91">
        <f>+'23 서구하반기(24)'!W5+'23 下코모도리그(24)'!W5</f>
        <v>1</v>
      </c>
      <c r="X5" s="96">
        <f t="shared" si="9"/>
        <v>18</v>
      </c>
      <c r="Y5" s="102"/>
      <c r="Z5" s="103">
        <f t="shared" si="10"/>
        <v>0.3333333333</v>
      </c>
      <c r="AA5" s="95">
        <f t="shared" si="11"/>
        <v>3</v>
      </c>
    </row>
    <row r="6" ht="19.5" customHeight="1">
      <c r="A6" s="5" t="s">
        <v>26</v>
      </c>
      <c r="B6" s="91">
        <f>+'23 서구하반기(24)'!B6+'23 下코모도리그(24)'!B6+'24 上코모도리그(24)'!B6+'24 上디비전리그(24)'!B6</f>
        <v>23</v>
      </c>
      <c r="C6" s="100">
        <f t="shared" si="1"/>
        <v>0.5714285714</v>
      </c>
      <c r="D6" s="91">
        <f>+'23 서구하반기(24)'!D6+'23 下코모도리그(24)'!D6+'24 上코모도리그(24)'!D6+'24 上디비전리그(24)'!D6</f>
        <v>72</v>
      </c>
      <c r="E6" s="91">
        <f>+'23 서구하반기(24)'!E6+'23 下코모도리그(24)'!E6+'24 上코모도리그(24)'!E6+'24 上디비전리그(24)'!E6</f>
        <v>63</v>
      </c>
      <c r="F6" s="91">
        <f>+'23 서구하반기(24)'!F6+'23 下코모도리그(24)'!F6+'24 上코모도리그(24)'!F6+'24 上디비전리그(24)'!F6</f>
        <v>36</v>
      </c>
      <c r="G6" s="91">
        <f>+'23 서구하반기(24)'!G6+'23 下코모도리그(24)'!G6+'24 上코모도리그(24)'!G6+'24 上디비전리그(24)'!G6</f>
        <v>26</v>
      </c>
      <c r="H6" s="91">
        <f>+'23 서구하반기(24)'!H6+'23 下코모도리그(24)'!H6+'24 上코모도리그(24)'!H6+'24 上디비전리그(24)'!H6</f>
        <v>7</v>
      </c>
      <c r="I6" s="91">
        <f>+'23 서구하반기(24)'!I6+'23 下코모도리그(24)'!I6+'24 上코모도리그(24)'!I6+'24 上디비전리그(24)'!I6</f>
        <v>2</v>
      </c>
      <c r="J6" s="91">
        <f>+'23 서구하반기(24)'!J6+'23 下코모도리그(24)'!J6+'24 上코모도리그(24)'!J6+'24 上디비전리그(24)'!J6</f>
        <v>1</v>
      </c>
      <c r="K6" s="91">
        <f>+'23 서구하반기(24)'!K6+'23 下코모도리그(24)'!K6+'24 上코모도리그(24)'!K6+'24 上디비전리그(24)'!K6</f>
        <v>22</v>
      </c>
      <c r="L6" s="91">
        <f>+'23 서구하반기(24)'!L6+'23 下코모도리그(24)'!L6+'24 上코모도리그(24)'!L6+'24 上디비전리그(24)'!L6</f>
        <v>32</v>
      </c>
      <c r="M6" s="91">
        <f>+'23 서구하반기(24)'!M6+'23 下코모도리그(24)'!M6+'24 上코모도리그(24)'!M6+'24 上디비전리그(24)'!M6</f>
        <v>15</v>
      </c>
      <c r="N6" s="91">
        <f>+'23 서구하반기(24)'!N6+'23 下코모도리그(24)'!N6+'24 上코모도리그(24)'!N6+'24 上디비전리그(24)'!N6</f>
        <v>9</v>
      </c>
      <c r="O6" s="91">
        <f>+'23 서구하반기(24)'!O6+'23 下코모도리그(24)'!O6+'24 上코모도리그(24)'!O6+'24 上디비전리그(24)'!O6</f>
        <v>4</v>
      </c>
      <c r="P6" s="104">
        <f t="shared" si="2"/>
        <v>0.05555555556</v>
      </c>
      <c r="Q6" s="9">
        <f t="shared" si="3"/>
        <v>0.7936507937</v>
      </c>
      <c r="R6" s="9">
        <f t="shared" si="4"/>
        <v>0.625</v>
      </c>
      <c r="S6" s="11">
        <f t="shared" si="5"/>
        <v>1.418650794</v>
      </c>
      <c r="T6" s="49">
        <f t="shared" si="6"/>
        <v>0.1481481481</v>
      </c>
      <c r="U6" s="94">
        <f t="shared" si="7"/>
        <v>1</v>
      </c>
      <c r="V6" s="95">
        <f t="shared" si="8"/>
        <v>1</v>
      </c>
      <c r="W6" s="91">
        <f>+'23 서구하반기(24)'!W6+'23 下코모도리그(24)'!W6</f>
        <v>5</v>
      </c>
      <c r="X6" s="96">
        <f t="shared" si="9"/>
        <v>1</v>
      </c>
      <c r="Y6" s="102"/>
      <c r="Z6" s="103">
        <f t="shared" si="10"/>
        <v>0.125</v>
      </c>
      <c r="AA6" s="95">
        <f t="shared" si="11"/>
        <v>15</v>
      </c>
    </row>
    <row r="7" ht="19.5" customHeight="1">
      <c r="A7" s="5" t="s">
        <v>27</v>
      </c>
      <c r="B7" s="91">
        <f>+'23 서구하반기(24)'!B7+'23 下코모도리그(24)'!B7+'24 上코모도리그(24)'!B7+'24 上디비전리그(24)'!B7</f>
        <v>3</v>
      </c>
      <c r="C7" s="100">
        <f t="shared" si="1"/>
        <v>0</v>
      </c>
      <c r="D7" s="91">
        <f>+'23 서구하반기(24)'!D7+'23 下코모도리그(24)'!D7+'24 上코모도리그(24)'!D7+'24 上디비전리그(24)'!D7</f>
        <v>7</v>
      </c>
      <c r="E7" s="91">
        <f>+'23 서구하반기(24)'!E7+'23 下코모도리그(24)'!E7+'24 上코모도리그(24)'!E7+'24 上디비전리그(24)'!E7</f>
        <v>3</v>
      </c>
      <c r="F7" s="91">
        <f>+'23 서구하반기(24)'!F7+'23 下코모도리그(24)'!F7+'24 上코모도리그(24)'!F7+'24 上디비전리그(24)'!F7</f>
        <v>0</v>
      </c>
      <c r="G7" s="91">
        <f>+'23 서구하반기(24)'!G7+'23 下코모도리그(24)'!G7+'24 上코모도리그(24)'!G7+'24 上디비전리그(24)'!G7</f>
        <v>0</v>
      </c>
      <c r="H7" s="91">
        <f>+'23 서구하반기(24)'!H7+'23 下코모도리그(24)'!H7+'24 上코모도리그(24)'!H7+'24 上디비전리그(24)'!H7</f>
        <v>0</v>
      </c>
      <c r="I7" s="91">
        <f>+'23 서구하반기(24)'!I7+'23 下코모도리그(24)'!I7+'24 上코모도리그(24)'!I7+'24 上디비전리그(24)'!I7</f>
        <v>0</v>
      </c>
      <c r="J7" s="91">
        <f>+'23 서구하반기(24)'!J7+'23 下코모도리그(24)'!J7+'24 上코모도리그(24)'!J7+'24 上디비전리그(24)'!J7</f>
        <v>0</v>
      </c>
      <c r="K7" s="91">
        <f>+'23 서구하반기(24)'!K7+'23 下코모도리그(24)'!K7+'24 上코모도리그(24)'!K7+'24 上디비전리그(24)'!K7</f>
        <v>4</v>
      </c>
      <c r="L7" s="91">
        <f>+'23 서구하반기(24)'!L7+'23 下코모도리그(24)'!L7+'24 上코모도리그(24)'!L7+'24 上디비전리그(24)'!L7</f>
        <v>3</v>
      </c>
      <c r="M7" s="91">
        <f>+'23 서구하반기(24)'!M7+'23 下코모도리그(24)'!M7+'24 上코모도리그(24)'!M7+'24 上디비전리그(24)'!M7</f>
        <v>1</v>
      </c>
      <c r="N7" s="91">
        <f>+'23 서구하반기(24)'!N7+'23 下코모도리그(24)'!N7+'24 上코모도리그(24)'!N7+'24 上디비전리그(24)'!N7</f>
        <v>4</v>
      </c>
      <c r="O7" s="91">
        <f>+'23 서구하반기(24)'!O7+'23 下코모도리그(24)'!O7+'24 上코모도리그(24)'!O7+'24 上디비전리그(24)'!O7</f>
        <v>2</v>
      </c>
      <c r="P7" s="104">
        <f t="shared" si="2"/>
        <v>0.2857142857</v>
      </c>
      <c r="Q7" s="9">
        <f t="shared" si="3"/>
        <v>0</v>
      </c>
      <c r="R7" s="9">
        <f t="shared" si="4"/>
        <v>0.5714285714</v>
      </c>
      <c r="S7" s="11">
        <f t="shared" si="5"/>
        <v>0.5714285714</v>
      </c>
      <c r="T7" s="93">
        <f t="shared" si="6"/>
        <v>0.6666666667</v>
      </c>
      <c r="U7" s="94">
        <f t="shared" si="7"/>
        <v>5</v>
      </c>
      <c r="V7" s="95">
        <f t="shared" si="8"/>
        <v>19</v>
      </c>
      <c r="W7" s="91">
        <f>+'23 서구하반기(24)'!W7+'23 下코모도리그(24)'!W7</f>
        <v>0</v>
      </c>
      <c r="X7" s="96">
        <f t="shared" si="9"/>
        <v>20</v>
      </c>
      <c r="Y7" s="102"/>
      <c r="Z7" s="103">
        <f t="shared" si="10"/>
        <v>0.5714285714</v>
      </c>
      <c r="AA7" s="95">
        <f t="shared" si="11"/>
        <v>1</v>
      </c>
    </row>
    <row r="8" ht="19.5" customHeight="1">
      <c r="A8" s="5" t="s">
        <v>28</v>
      </c>
      <c r="B8" s="91">
        <f>+'23 서구하반기(24)'!B8+'23 下코모도리그(24)'!B8+'24 上코모도리그(24)'!B8+'24 上디비전리그(24)'!B8</f>
        <v>14</v>
      </c>
      <c r="C8" s="100">
        <f t="shared" si="1"/>
        <v>0.36</v>
      </c>
      <c r="D8" s="91">
        <f>+'23 서구하반기(24)'!D8+'23 下코모도리그(24)'!D8+'24 上코모도리그(24)'!D8+'24 上디비전리그(24)'!D8</f>
        <v>37</v>
      </c>
      <c r="E8" s="91">
        <f>+'23 서구하반기(24)'!E8+'23 下코모도리그(24)'!E8+'24 上코모도리그(24)'!E8+'24 上디비전리그(24)'!E8</f>
        <v>25</v>
      </c>
      <c r="F8" s="91">
        <f>+'23 서구하반기(24)'!F8+'23 下코모도리그(24)'!F8+'24 上코모도리그(24)'!F8+'24 上디비전리그(24)'!F8</f>
        <v>9</v>
      </c>
      <c r="G8" s="91">
        <f>+'23 서구하반기(24)'!G8+'23 下코모도리그(24)'!G8+'24 上코모도리그(24)'!G8+'24 上디비전리그(24)'!G8</f>
        <v>6</v>
      </c>
      <c r="H8" s="91">
        <f>+'23 서구하반기(24)'!H8+'23 下코모도리그(24)'!H8+'24 上코모도리그(24)'!H8+'24 上디비전리그(24)'!H8</f>
        <v>2</v>
      </c>
      <c r="I8" s="91">
        <f>+'23 서구하반기(24)'!I8+'23 下코모도리그(24)'!I8+'24 上코모도리그(24)'!I8+'24 上디비전리그(24)'!I8</f>
        <v>0</v>
      </c>
      <c r="J8" s="91">
        <f>+'23 서구하반기(24)'!J8+'23 下코모도리그(24)'!J8+'24 上코모도리그(24)'!J8+'24 上디비전리그(24)'!J8</f>
        <v>1</v>
      </c>
      <c r="K8" s="91">
        <f>+'23 서구하반기(24)'!K8+'23 下코모도리그(24)'!K8+'24 上코모도리그(24)'!K8+'24 上디비전리그(24)'!K8</f>
        <v>13</v>
      </c>
      <c r="L8" s="91">
        <f>+'23 서구하반기(24)'!L8+'23 下코모도리그(24)'!L8+'24 上코모도리그(24)'!L8+'24 上디비전리그(24)'!L8</f>
        <v>9</v>
      </c>
      <c r="M8" s="91">
        <f>+'23 서구하반기(24)'!M8+'23 下코모도리그(24)'!M8+'24 上코모도리그(24)'!M8+'24 上디비전리그(24)'!M8</f>
        <v>6</v>
      </c>
      <c r="N8" s="91">
        <f>+'23 서구하반기(24)'!N8+'23 下코모도리그(24)'!N8+'24 上코모도리그(24)'!N8+'24 上디비전리그(24)'!N8</f>
        <v>12</v>
      </c>
      <c r="O8" s="91">
        <f>+'23 서구하반기(24)'!O8+'23 下코모도리그(24)'!O8+'24 上코모도리그(24)'!O8+'24 上디비전리그(24)'!O8</f>
        <v>9</v>
      </c>
      <c r="P8" s="104">
        <f t="shared" si="2"/>
        <v>0.2432432432</v>
      </c>
      <c r="Q8" s="9">
        <f t="shared" si="3"/>
        <v>0.56</v>
      </c>
      <c r="R8" s="9">
        <f t="shared" si="4"/>
        <v>0.5675675676</v>
      </c>
      <c r="S8" s="11">
        <f t="shared" si="5"/>
        <v>1.127567568</v>
      </c>
      <c r="T8" s="93">
        <f t="shared" si="6"/>
        <v>0.5625</v>
      </c>
      <c r="U8" s="94">
        <f t="shared" si="7"/>
        <v>6</v>
      </c>
      <c r="V8" s="95">
        <f t="shared" si="8"/>
        <v>5</v>
      </c>
      <c r="W8" s="91">
        <f>+'23 서구하반기(24)'!W8+'23 下코모도리그(24)'!W8</f>
        <v>0</v>
      </c>
      <c r="X8" s="96">
        <f t="shared" si="9"/>
        <v>8</v>
      </c>
      <c r="Y8" s="102"/>
      <c r="Z8" s="103">
        <f t="shared" si="10"/>
        <v>0.3243243243</v>
      </c>
      <c r="AA8" s="95">
        <f t="shared" si="11"/>
        <v>4</v>
      </c>
    </row>
    <row r="9" ht="19.5" customHeight="1">
      <c r="A9" s="5" t="s">
        <v>29</v>
      </c>
      <c r="B9" s="91">
        <f>+'23 서구하반기(24)'!B9+'23 下코모도리그(24)'!B9+'24 上코모도리그(24)'!B9+'24 上디비전리그(24)'!B9</f>
        <v>5</v>
      </c>
      <c r="C9" s="100">
        <f t="shared" si="1"/>
        <v>0.4444444444</v>
      </c>
      <c r="D9" s="91">
        <f>+'23 서구하반기(24)'!D9+'23 下코모도리그(24)'!D9+'24 上코모도리그(24)'!D9+'24 上디비전리그(24)'!D9</f>
        <v>10</v>
      </c>
      <c r="E9" s="91">
        <f>+'23 서구하반기(24)'!E9+'23 下코모도리그(24)'!E9+'24 上코모도리그(24)'!E9+'24 上디비전리그(24)'!E9</f>
        <v>9</v>
      </c>
      <c r="F9" s="91">
        <f>+'23 서구하반기(24)'!F9+'23 下코모도리그(24)'!F9+'24 上코모도리그(24)'!F9+'24 上디비전리그(24)'!F9</f>
        <v>4</v>
      </c>
      <c r="G9" s="91">
        <f>+'23 서구하반기(24)'!G9+'23 下코모도리그(24)'!G9+'24 上코모도리그(24)'!G9+'24 上디비전리그(24)'!G9</f>
        <v>2</v>
      </c>
      <c r="H9" s="91">
        <f>+'23 서구하반기(24)'!H9+'23 下코모도리그(24)'!H9+'24 上코모도리그(24)'!H9+'24 上디비전리그(24)'!H9</f>
        <v>0</v>
      </c>
      <c r="I9" s="91">
        <f>+'23 서구하반기(24)'!I9+'23 下코모도리그(24)'!I9+'24 上코모도리그(24)'!I9+'24 上디비전리그(24)'!I9</f>
        <v>0</v>
      </c>
      <c r="J9" s="91">
        <f>+'23 서구하반기(24)'!J9+'23 下코모도리그(24)'!J9+'24 上코모도리그(24)'!J9+'24 上디비전리그(24)'!J9</f>
        <v>0</v>
      </c>
      <c r="K9" s="91">
        <f>+'23 서구하반기(24)'!K9+'23 下코모도리그(24)'!K9+'24 上코모도리그(24)'!K9+'24 上디비전리그(24)'!K9</f>
        <v>3</v>
      </c>
      <c r="L9" s="91">
        <f>+'23 서구하반기(24)'!L9+'23 下코모도리그(24)'!L9+'24 上코모도리그(24)'!L9+'24 上디비전리그(24)'!L9</f>
        <v>2</v>
      </c>
      <c r="M9" s="91">
        <f>+'23 서구하반기(24)'!M9+'23 下코모도리그(24)'!M9+'24 上코모도리그(24)'!M9+'24 上디비전리그(24)'!M9</f>
        <v>1</v>
      </c>
      <c r="N9" s="91">
        <f>+'23 서구하반기(24)'!N9+'23 下코모도리그(24)'!N9+'24 上코모도리그(24)'!N9+'24 上디비전리그(24)'!N9</f>
        <v>1</v>
      </c>
      <c r="O9" s="91">
        <f>+'23 서구하반기(24)'!O9+'23 下코모도리그(24)'!O9+'24 上코모도리그(24)'!O9+'24 上디비전리그(24)'!O9</f>
        <v>1</v>
      </c>
      <c r="P9" s="104">
        <f t="shared" si="2"/>
        <v>0.1</v>
      </c>
      <c r="Q9" s="9">
        <f t="shared" si="3"/>
        <v>0.2222222222</v>
      </c>
      <c r="R9" s="9">
        <f t="shared" si="4"/>
        <v>0.5</v>
      </c>
      <c r="S9" s="11">
        <f t="shared" si="5"/>
        <v>0.7222222222</v>
      </c>
      <c r="T9" s="49">
        <f t="shared" si="6"/>
        <v>0.2</v>
      </c>
      <c r="U9" s="94">
        <f t="shared" si="7"/>
        <v>9</v>
      </c>
      <c r="V9" s="95">
        <f t="shared" si="8"/>
        <v>15</v>
      </c>
      <c r="W9" s="91">
        <f>+'23 서구하반기(24)'!W9+'23 下코모도리그(24)'!W9</f>
        <v>2</v>
      </c>
      <c r="X9" s="96">
        <f t="shared" si="9"/>
        <v>5</v>
      </c>
      <c r="Y9" s="102"/>
      <c r="Z9" s="103">
        <f t="shared" si="10"/>
        <v>0.1</v>
      </c>
      <c r="AA9" s="95">
        <f t="shared" si="11"/>
        <v>18</v>
      </c>
    </row>
    <row r="10" ht="19.5" customHeight="1">
      <c r="A10" s="5" t="s">
        <v>30</v>
      </c>
      <c r="B10" s="91">
        <f>+'23 서구하반기(24)'!B10+'23 下코모도리그(24)'!B10+'24 上코모도리그(24)'!B10+'24 上디비전리그(24)'!B10</f>
        <v>25</v>
      </c>
      <c r="C10" s="100">
        <f t="shared" si="1"/>
        <v>0.5538461538</v>
      </c>
      <c r="D10" s="91">
        <f>+'23 서구하반기(24)'!D10+'23 下코모도리그(24)'!D10+'24 上코모도리그(24)'!D10+'24 上디비전리그(24)'!D10</f>
        <v>74</v>
      </c>
      <c r="E10" s="91">
        <f>+'23 서구하반기(24)'!E10+'23 下코모도리그(24)'!E10+'24 上코모도리그(24)'!E10+'24 上디비전리그(24)'!E10</f>
        <v>65</v>
      </c>
      <c r="F10" s="91">
        <f>+'23 서구하반기(24)'!F10+'23 下코모도리그(24)'!F10+'24 上코모도리그(24)'!F10+'24 上디비전리그(24)'!F10</f>
        <v>36</v>
      </c>
      <c r="G10" s="91">
        <f>+'23 서구하반기(24)'!G10+'23 下코모도리그(24)'!G10+'24 上코모도리그(24)'!G10+'24 上디비전리그(24)'!G10</f>
        <v>26</v>
      </c>
      <c r="H10" s="91">
        <f>+'23 서구하반기(24)'!H10+'23 下코모도리그(24)'!H10+'24 上코모도리그(24)'!H10+'24 上디비전리그(24)'!H10</f>
        <v>5</v>
      </c>
      <c r="I10" s="91">
        <f>+'23 서구하반기(24)'!I10+'23 下코모도리그(24)'!I10+'24 上코모도리그(24)'!I10+'24 上디비전리그(24)'!I10</f>
        <v>5</v>
      </c>
      <c r="J10" s="91">
        <f>+'23 서구하반기(24)'!J10+'23 下코모도리그(24)'!J10+'24 上코모도리그(24)'!J10+'24 上디비전리그(24)'!J10</f>
        <v>0</v>
      </c>
      <c r="K10" s="91">
        <f>+'23 서구하반기(24)'!K10+'23 下코모도리그(24)'!K10+'24 上코모도리그(24)'!K10+'24 上디비전리그(24)'!K10</f>
        <v>29</v>
      </c>
      <c r="L10" s="91">
        <f>+'23 서구하반기(24)'!L10+'23 下코모도리그(24)'!L10+'24 上코모도리그(24)'!L10+'24 上디비전리그(24)'!L10</f>
        <v>23</v>
      </c>
      <c r="M10" s="91">
        <f>+'23 서구하반기(24)'!M10+'23 下코모도리그(24)'!M10+'24 上코모도리그(24)'!M10+'24 上디비전리그(24)'!M10</f>
        <v>32</v>
      </c>
      <c r="N10" s="91">
        <f>+'23 서구하반기(24)'!N10+'23 下코모도리그(24)'!N10+'24 上코모도리그(24)'!N10+'24 上디비전리그(24)'!N10</f>
        <v>6</v>
      </c>
      <c r="O10" s="91">
        <f>+'23 서구하반기(24)'!O10+'23 下코모도리그(24)'!O10+'24 上코모도리그(24)'!O10+'24 上디비전리그(24)'!O10</f>
        <v>4</v>
      </c>
      <c r="P10" s="104">
        <f t="shared" si="2"/>
        <v>0.05405405405</v>
      </c>
      <c r="Q10" s="9">
        <f t="shared" si="3"/>
        <v>0.7846153846</v>
      </c>
      <c r="R10" s="9">
        <f t="shared" si="4"/>
        <v>0.5675675676</v>
      </c>
      <c r="S10" s="11">
        <f t="shared" si="5"/>
        <v>1.352182952</v>
      </c>
      <c r="T10" s="49">
        <f t="shared" si="6"/>
        <v>0.125</v>
      </c>
      <c r="U10" s="94">
        <f t="shared" si="7"/>
        <v>6</v>
      </c>
      <c r="V10" s="95">
        <f t="shared" si="8"/>
        <v>3</v>
      </c>
      <c r="W10" s="91">
        <f>+'23 서구하반기(24)'!W10+'23 下코모도리그(24)'!W10</f>
        <v>2</v>
      </c>
      <c r="X10" s="96">
        <f t="shared" si="9"/>
        <v>2</v>
      </c>
      <c r="Y10" s="102"/>
      <c r="Z10" s="103">
        <f t="shared" si="10"/>
        <v>0.08108108108</v>
      </c>
      <c r="AA10" s="95">
        <f t="shared" si="11"/>
        <v>19</v>
      </c>
    </row>
    <row r="11" ht="19.5" customHeight="1">
      <c r="A11" s="5" t="s">
        <v>31</v>
      </c>
      <c r="B11" s="91">
        <f>+'23 서구하반기(24)'!B11+'23 下코모도리그(24)'!B11+'24 上코모도리그(24)'!B11+'24 上디비전리그(24)'!B11</f>
        <v>18</v>
      </c>
      <c r="C11" s="100">
        <f t="shared" si="1"/>
        <v>0.275862069</v>
      </c>
      <c r="D11" s="91">
        <f>+'23 서구하반기(24)'!D11+'23 下코모도리그(24)'!D11+'24 上코모도리그(24)'!D11+'24 上디비전리그(24)'!D11</f>
        <v>33</v>
      </c>
      <c r="E11" s="91">
        <f>+'23 서구하반기(24)'!E11+'23 下코모도리그(24)'!E11+'24 上코모도리그(24)'!E11+'24 上디비전리그(24)'!E11</f>
        <v>29</v>
      </c>
      <c r="F11" s="91">
        <f>+'23 서구하반기(24)'!F11+'23 下코모도리그(24)'!F11+'24 上코모도리그(24)'!F11+'24 上디비전리그(24)'!F11</f>
        <v>8</v>
      </c>
      <c r="G11" s="91">
        <f>+'23 서구하반기(24)'!G11+'23 下코모도리그(24)'!G11+'24 上코모도리그(24)'!G11+'24 上디비전리그(24)'!G11</f>
        <v>7</v>
      </c>
      <c r="H11" s="91">
        <f>+'23 서구하반기(24)'!H11+'23 下코모도리그(24)'!H11+'24 上코모도리그(24)'!H11+'24 上디비전리그(24)'!H11</f>
        <v>1</v>
      </c>
      <c r="I11" s="91">
        <f>+'23 서구하반기(24)'!I11+'23 下코모도리그(24)'!I11+'24 上코모도리그(24)'!I11+'24 上디비전리그(24)'!I11</f>
        <v>0</v>
      </c>
      <c r="J11" s="91">
        <f>+'23 서구하반기(24)'!J11+'23 下코모도리그(24)'!J11+'24 上코모도리그(24)'!J11+'24 上디비전리그(24)'!J11</f>
        <v>0</v>
      </c>
      <c r="K11" s="91">
        <f>+'23 서구하반기(24)'!K11+'23 下코모도리그(24)'!K11+'24 上코모도리그(24)'!K11+'24 上디비전리그(24)'!K11</f>
        <v>10</v>
      </c>
      <c r="L11" s="91">
        <f>+'23 서구하반기(24)'!L11+'23 下코모도리그(24)'!L11+'24 上코모도리그(24)'!L11+'24 上디비전리그(24)'!L11</f>
        <v>6</v>
      </c>
      <c r="M11" s="91">
        <f>+'23 서구하반기(24)'!M11+'23 下코모도리그(24)'!M11+'24 上코모도리그(24)'!M11+'24 上디비전리그(24)'!M11</f>
        <v>7</v>
      </c>
      <c r="N11" s="91">
        <f>+'23 서구하반기(24)'!N11+'23 下코모도리그(24)'!N11+'24 上코모도리그(24)'!N11+'24 上디비전리그(24)'!N11</f>
        <v>4</v>
      </c>
      <c r="O11" s="91">
        <f>+'23 서구하반기(24)'!O11+'23 下코모도리그(24)'!O11+'24 上코모도리그(24)'!O11+'24 上디비전리그(24)'!O11</f>
        <v>6</v>
      </c>
      <c r="P11" s="104">
        <f t="shared" si="2"/>
        <v>0.1818181818</v>
      </c>
      <c r="Q11" s="9">
        <f t="shared" si="3"/>
        <v>0.3103448276</v>
      </c>
      <c r="R11" s="9">
        <f t="shared" si="4"/>
        <v>0.3636363636</v>
      </c>
      <c r="S11" s="11">
        <f t="shared" si="5"/>
        <v>0.6739811912</v>
      </c>
      <c r="T11" s="49">
        <f t="shared" si="6"/>
        <v>0.2857142857</v>
      </c>
      <c r="U11" s="94">
        <f t="shared" si="7"/>
        <v>18</v>
      </c>
      <c r="V11" s="95">
        <f t="shared" si="8"/>
        <v>18</v>
      </c>
      <c r="W11" s="91">
        <f>+'23 서구하반기(24)'!W11+'23 下코모도리그(24)'!W11</f>
        <v>2</v>
      </c>
      <c r="X11" s="96">
        <f t="shared" si="9"/>
        <v>15</v>
      </c>
      <c r="Y11" s="102"/>
      <c r="Z11" s="103">
        <f t="shared" si="10"/>
        <v>0.1212121212</v>
      </c>
      <c r="AA11" s="95">
        <f t="shared" si="11"/>
        <v>16</v>
      </c>
    </row>
    <row r="12" ht="19.5" customHeight="1">
      <c r="A12" s="5" t="s">
        <v>32</v>
      </c>
      <c r="B12" s="91">
        <f>+'23 서구하반기(24)'!B12+'23 下코모도리그(24)'!B12+'24 上코모도리그(24)'!B12+'24 上디비전리그(24)'!B12</f>
        <v>15</v>
      </c>
      <c r="C12" s="100">
        <f t="shared" si="1"/>
        <v>0.35</v>
      </c>
      <c r="D12" s="91">
        <f>+'23 서구하반기(24)'!D12+'23 下코모도리그(24)'!D12+'24 上코모도리그(24)'!D12+'24 上디비전리그(24)'!D12</f>
        <v>32</v>
      </c>
      <c r="E12" s="91">
        <f>+'23 서구하반기(24)'!E12+'23 下코모도리그(24)'!E12+'24 上코모도리그(24)'!E12+'24 上디비전리그(24)'!E12</f>
        <v>20</v>
      </c>
      <c r="F12" s="91">
        <f>+'23 서구하반기(24)'!F12+'23 下코모도리그(24)'!F12+'24 上코모도리그(24)'!F12+'24 上디비전리그(24)'!F12</f>
        <v>7</v>
      </c>
      <c r="G12" s="91">
        <f>+'23 서구하반기(24)'!G12+'23 下코모도리그(24)'!G12+'24 上코모도리그(24)'!G12+'24 上디비전리그(24)'!G12</f>
        <v>6</v>
      </c>
      <c r="H12" s="91">
        <f>+'23 서구하반기(24)'!H12+'23 下코모도리그(24)'!H12+'24 上코모도리그(24)'!H12+'24 上디비전리그(24)'!H12</f>
        <v>1</v>
      </c>
      <c r="I12" s="91">
        <f>+'23 서구하반기(24)'!I12+'23 下코모도리그(24)'!I12+'24 上코모도리그(24)'!I12+'24 上디비전리그(24)'!I12</f>
        <v>0</v>
      </c>
      <c r="J12" s="91">
        <f>+'23 서구하반기(24)'!J12+'23 下코모도리그(24)'!J12+'24 上코모도리그(24)'!J12+'24 上디비전리그(24)'!J12</f>
        <v>0</v>
      </c>
      <c r="K12" s="91">
        <f>+'23 서구하반기(24)'!K12+'23 下코모도리그(24)'!K12+'24 上코모도리그(24)'!K12+'24 上디비전리그(24)'!K12</f>
        <v>15</v>
      </c>
      <c r="L12" s="91">
        <f>+'23 서구하반기(24)'!L12+'23 下코모도리그(24)'!L12+'24 上코모도리그(24)'!L12+'24 上디비전리그(24)'!L12</f>
        <v>4</v>
      </c>
      <c r="M12" s="91">
        <f>+'23 서구하반기(24)'!M12+'23 下코모도리그(24)'!M12+'24 上코모도리그(24)'!M12+'24 上디비전리그(24)'!M12</f>
        <v>10</v>
      </c>
      <c r="N12" s="91">
        <f>+'23 서구하반기(24)'!N12+'23 下코모도리그(24)'!N12+'24 上코모도리그(24)'!N12+'24 上디비전리그(24)'!N12</f>
        <v>8</v>
      </c>
      <c r="O12" s="91">
        <f>+'23 서구하반기(24)'!O12+'23 下코모도리그(24)'!O12+'24 上코모도리그(24)'!O12+'24 上디비전리그(24)'!O12</f>
        <v>1</v>
      </c>
      <c r="P12" s="104">
        <f t="shared" si="2"/>
        <v>0.03125</v>
      </c>
      <c r="Q12" s="9">
        <f t="shared" si="3"/>
        <v>0.4</v>
      </c>
      <c r="R12" s="9">
        <f t="shared" si="4"/>
        <v>0.46875</v>
      </c>
      <c r="S12" s="11">
        <f t="shared" si="5"/>
        <v>0.86875</v>
      </c>
      <c r="T12" s="49">
        <f t="shared" si="6"/>
        <v>0.05882352941</v>
      </c>
      <c r="U12" s="94">
        <f t="shared" si="7"/>
        <v>12</v>
      </c>
      <c r="V12" s="95">
        <f t="shared" si="8"/>
        <v>11</v>
      </c>
      <c r="W12" s="91">
        <f>+'23 서구하반기(24)'!W12+'23 下코모도리그(24)'!W12</f>
        <v>1</v>
      </c>
      <c r="X12" s="96">
        <f t="shared" si="9"/>
        <v>10</v>
      </c>
      <c r="Y12" s="102"/>
      <c r="Z12" s="103">
        <f t="shared" si="10"/>
        <v>0.25</v>
      </c>
      <c r="AA12" s="95">
        <f t="shared" si="11"/>
        <v>7</v>
      </c>
    </row>
    <row r="13" ht="19.5" customHeight="1">
      <c r="A13" s="5" t="s">
        <v>33</v>
      </c>
      <c r="B13" s="91">
        <f>+'23 서구하반기(24)'!B13+'23 下코모도리그(24)'!B13+'24 上코모도리그(24)'!B13+'24 上디비전리그(24)'!B13</f>
        <v>23</v>
      </c>
      <c r="C13" s="100">
        <f t="shared" si="1"/>
        <v>0.4807692308</v>
      </c>
      <c r="D13" s="91">
        <f>+'23 서구하반기(24)'!D13+'23 下코모도리그(24)'!D13+'24 上코모도리그(24)'!D13+'24 上디비전리그(24)'!D13</f>
        <v>67</v>
      </c>
      <c r="E13" s="91">
        <f>+'23 서구하반기(24)'!E13+'23 下코모도리그(24)'!E13+'24 上코모도리그(24)'!E13+'24 上디비전리그(24)'!E13</f>
        <v>52</v>
      </c>
      <c r="F13" s="91">
        <f>+'23 서구하반기(24)'!F13+'23 下코모도리그(24)'!F13+'24 上코모도리그(24)'!F13+'24 上디비전리그(24)'!F13</f>
        <v>25</v>
      </c>
      <c r="G13" s="91">
        <f>+'23 서구하반기(24)'!G13+'23 下코모도리그(24)'!G13+'24 上코모도리그(24)'!G13+'24 上디비전리그(24)'!G13</f>
        <v>17</v>
      </c>
      <c r="H13" s="91">
        <f>+'23 서구하반기(24)'!H13+'23 下코모도리그(24)'!H13+'24 上코모도리그(24)'!H13+'24 上디비전리그(24)'!H13</f>
        <v>7</v>
      </c>
      <c r="I13" s="91">
        <f>+'23 서구하반기(24)'!I13+'23 下코모도리그(24)'!I13+'24 上코모도리그(24)'!I13+'24 上디비전리그(24)'!I13</f>
        <v>1</v>
      </c>
      <c r="J13" s="91">
        <f>+'23 서구하반기(24)'!J13+'23 下코모도리그(24)'!J13+'24 上코모도리그(24)'!J13+'24 上디비전리그(24)'!J13</f>
        <v>0</v>
      </c>
      <c r="K13" s="91">
        <f>+'23 서구하반기(24)'!K13+'23 下코모도리그(24)'!K13+'24 上코모도리그(24)'!K13+'24 上디비전리그(24)'!K13</f>
        <v>22</v>
      </c>
      <c r="L13" s="91">
        <f>+'23 서구하반기(24)'!L13+'23 下코모도리그(24)'!L13+'24 上코모도리그(24)'!L13+'24 上디비전리그(24)'!L13</f>
        <v>19</v>
      </c>
      <c r="M13" s="91">
        <f>+'23 서구하반기(24)'!M13+'23 下코모도리그(24)'!M13+'24 上코모도리그(24)'!M13+'24 上디비전리그(24)'!M13</f>
        <v>11</v>
      </c>
      <c r="N13" s="91">
        <f>+'23 서구하반기(24)'!N13+'23 下코모도리그(24)'!N13+'24 上코모도리그(24)'!N13+'24 上디비전리그(24)'!N13</f>
        <v>15</v>
      </c>
      <c r="O13" s="91">
        <f>+'23 서구하반기(24)'!O13+'23 下코모도리그(24)'!O13+'24 上코모도리그(24)'!O13+'24 上디비전리그(24)'!O13</f>
        <v>0</v>
      </c>
      <c r="P13" s="104">
        <f t="shared" si="2"/>
        <v>0</v>
      </c>
      <c r="Q13" s="9">
        <f t="shared" si="3"/>
        <v>0.6538461538</v>
      </c>
      <c r="R13" s="9">
        <f t="shared" si="4"/>
        <v>0.5970149254</v>
      </c>
      <c r="S13" s="11">
        <f t="shared" si="5"/>
        <v>1.250861079</v>
      </c>
      <c r="T13" s="49">
        <f t="shared" si="6"/>
        <v>0</v>
      </c>
      <c r="U13" s="94">
        <f t="shared" si="7"/>
        <v>3</v>
      </c>
      <c r="V13" s="95">
        <f t="shared" si="8"/>
        <v>4</v>
      </c>
      <c r="W13" s="91">
        <f>+'23 서구하반기(24)'!W13+'23 下코모도리그(24)'!W13</f>
        <v>3</v>
      </c>
      <c r="X13" s="96">
        <f t="shared" si="9"/>
        <v>4</v>
      </c>
      <c r="Y13" s="102"/>
      <c r="Z13" s="103">
        <f t="shared" si="10"/>
        <v>0.223880597</v>
      </c>
      <c r="AA13" s="95">
        <f t="shared" si="11"/>
        <v>9</v>
      </c>
    </row>
    <row r="14" ht="19.5" customHeight="1">
      <c r="A14" s="5" t="s">
        <v>35</v>
      </c>
      <c r="B14" s="91">
        <f>+'23 서구하반기(24)'!B14+'23 下코모도리그(24)'!B14+'24 上코모도리그(24)'!B14+'24 上디비전리그(24)'!B14</f>
        <v>27</v>
      </c>
      <c r="C14" s="100">
        <f t="shared" si="1"/>
        <v>0.2340425532</v>
      </c>
      <c r="D14" s="91">
        <f>+'23 서구하반기(24)'!D14+'23 下코모도리그(24)'!D14+'24 上코모도리그(24)'!D14+'24 上디비전리그(24)'!D14</f>
        <v>66</v>
      </c>
      <c r="E14" s="91">
        <f>+'23 서구하반기(24)'!E14+'23 下코모도리그(24)'!E14+'24 上코모도리그(24)'!E14+'24 上디비전리그(24)'!E14</f>
        <v>47</v>
      </c>
      <c r="F14" s="91">
        <f>+'23 서구하반기(24)'!F14+'23 下코모도리그(24)'!F14+'24 上코모도리그(24)'!F14+'24 上디비전리그(24)'!F14</f>
        <v>11</v>
      </c>
      <c r="G14" s="91">
        <f>+'23 서구하반기(24)'!G14+'23 下코모도리그(24)'!G14+'24 上코모도리그(24)'!G14+'24 上디비전리그(24)'!G14</f>
        <v>8</v>
      </c>
      <c r="H14" s="91">
        <f>+'23 서구하반기(24)'!H14+'23 下코모도리그(24)'!H14+'24 上코모도리그(24)'!H14+'24 上디비전리그(24)'!H14</f>
        <v>3</v>
      </c>
      <c r="I14" s="91">
        <f>+'23 서구하반기(24)'!I14+'23 下코모도리그(24)'!I14+'24 上코모도리그(24)'!I14+'24 上디비전리그(24)'!I14</f>
        <v>0</v>
      </c>
      <c r="J14" s="91">
        <f>+'23 서구하반기(24)'!J14+'23 下코모도리그(24)'!J14+'24 上코모도리그(24)'!J14+'24 上디비전리그(24)'!J14</f>
        <v>0</v>
      </c>
      <c r="K14" s="91">
        <f>+'23 서구하반기(24)'!K14+'23 下코모도리그(24)'!K14+'24 上코모도리그(24)'!K14+'24 上디비전리그(24)'!K14</f>
        <v>15</v>
      </c>
      <c r="L14" s="91">
        <f>+'23 서구하반기(24)'!L14+'23 下코모도리그(24)'!L14+'24 上코모도리그(24)'!L14+'24 上디비전리그(24)'!L14</f>
        <v>13</v>
      </c>
      <c r="M14" s="91">
        <f>+'23 서구하반기(24)'!M14+'23 下코모도리그(24)'!M14+'24 上코모도리그(24)'!M14+'24 上디비전리그(24)'!M14</f>
        <v>13</v>
      </c>
      <c r="N14" s="91">
        <f>+'23 서구하반기(24)'!N14+'23 下코모도리그(24)'!N14+'24 上코모도리그(24)'!N14+'24 上디비전리그(24)'!N14</f>
        <v>18</v>
      </c>
      <c r="O14" s="91">
        <f>+'23 서구하반기(24)'!O14+'23 下코모도리그(24)'!O14+'24 上코모도리그(24)'!O14+'24 上디비전리그(24)'!O14</f>
        <v>25</v>
      </c>
      <c r="P14" s="101">
        <f t="shared" si="2"/>
        <v>0.3787878788</v>
      </c>
      <c r="Q14" s="9">
        <f t="shared" si="3"/>
        <v>0.2978723404</v>
      </c>
      <c r="R14" s="9">
        <f t="shared" si="4"/>
        <v>0.4393939394</v>
      </c>
      <c r="S14" s="11">
        <f t="shared" si="5"/>
        <v>0.7372662798</v>
      </c>
      <c r="T14" s="93">
        <f t="shared" si="6"/>
        <v>0.6756756757</v>
      </c>
      <c r="U14" s="94">
        <f t="shared" si="7"/>
        <v>14</v>
      </c>
      <c r="V14" s="95">
        <f t="shared" si="8"/>
        <v>14</v>
      </c>
      <c r="W14" s="91">
        <f>+'23 서구하반기(24)'!W14+'23 下코모도리그(24)'!W14</f>
        <v>10</v>
      </c>
      <c r="X14" s="96">
        <f t="shared" si="9"/>
        <v>16</v>
      </c>
      <c r="Y14" s="102"/>
      <c r="Z14" s="103">
        <f t="shared" si="10"/>
        <v>0.2727272727</v>
      </c>
      <c r="AA14" s="95">
        <f t="shared" si="11"/>
        <v>6</v>
      </c>
    </row>
    <row r="15" ht="19.5" customHeight="1">
      <c r="A15" s="5" t="s">
        <v>36</v>
      </c>
      <c r="B15" s="91">
        <f>+'23 서구하반기(24)'!B15+'23 下코모도리그(24)'!B15+'24 上코모도리그(24)'!B15+'24 上디비전리그(24)'!B15</f>
        <v>22</v>
      </c>
      <c r="C15" s="100">
        <f t="shared" si="1"/>
        <v>0.3409090909</v>
      </c>
      <c r="D15" s="91">
        <f>+'23 서구하반기(24)'!D15+'23 下코모도리그(24)'!D15+'24 上코모도리그(24)'!D15+'24 上디비전리그(24)'!D15</f>
        <v>47</v>
      </c>
      <c r="E15" s="91">
        <f>+'23 서구하반기(24)'!E15+'23 下코모도리그(24)'!E15+'24 上코모도리그(24)'!E15+'24 上디비전리그(24)'!E15</f>
        <v>44</v>
      </c>
      <c r="F15" s="91">
        <f>+'23 서구하반기(24)'!F15+'23 下코모도리그(24)'!F15+'24 上코모도리그(24)'!F15+'24 上디비전리그(24)'!F15</f>
        <v>15</v>
      </c>
      <c r="G15" s="91">
        <f>+'23 서구하반기(24)'!G15+'23 下코모도리그(24)'!G15+'24 上코모도리그(24)'!G15+'24 上디비전리그(24)'!G15</f>
        <v>12</v>
      </c>
      <c r="H15" s="91">
        <f>+'23 서구하반기(24)'!H15+'23 下코모도리그(24)'!H15+'24 上코모도리그(24)'!H15+'24 上디비전리그(24)'!H15</f>
        <v>3</v>
      </c>
      <c r="I15" s="91">
        <f>+'23 서구하반기(24)'!I15+'23 下코모도리그(24)'!I15+'24 上코모도리그(24)'!I15+'24 上디비전리그(24)'!I15</f>
        <v>0</v>
      </c>
      <c r="J15" s="91">
        <f>+'23 서구하반기(24)'!J15+'23 下코모도리그(24)'!J15+'24 上코모도리그(24)'!J15+'24 上디비전리그(24)'!J15</f>
        <v>0</v>
      </c>
      <c r="K15" s="91">
        <f>+'23 서구하반기(24)'!K15+'23 下코모도리그(24)'!K15+'24 上코모도리그(24)'!K15+'24 上디비전리그(24)'!K15</f>
        <v>13</v>
      </c>
      <c r="L15" s="91">
        <f>+'23 서구하반기(24)'!L15+'23 下코모도리그(24)'!L15+'24 上코모도리그(24)'!L15+'24 上디비전리그(24)'!L15</f>
        <v>16</v>
      </c>
      <c r="M15" s="91">
        <f>+'23 서구하반기(24)'!M15+'23 下코모도리그(24)'!M15+'24 上코모도리그(24)'!M15+'24 上디비전리그(24)'!M15</f>
        <v>8</v>
      </c>
      <c r="N15" s="91">
        <f>+'23 서구하반기(24)'!N15+'23 下코모도리그(24)'!N15+'24 上코모도리그(24)'!N15+'24 上디비전리그(24)'!N15</f>
        <v>2</v>
      </c>
      <c r="O15" s="91">
        <f>+'23 서구하반기(24)'!O15+'23 下코모도리그(24)'!O15+'24 上코모도리그(24)'!O15+'24 上디비전리그(24)'!O15</f>
        <v>10</v>
      </c>
      <c r="P15" s="104">
        <f t="shared" si="2"/>
        <v>0.2127659574</v>
      </c>
      <c r="Q15" s="9">
        <f t="shared" si="3"/>
        <v>0.4090909091</v>
      </c>
      <c r="R15" s="9">
        <f t="shared" si="4"/>
        <v>0.3617021277</v>
      </c>
      <c r="S15" s="11">
        <f t="shared" si="5"/>
        <v>0.7707930368</v>
      </c>
      <c r="T15" s="49">
        <f t="shared" si="6"/>
        <v>0.3333333333</v>
      </c>
      <c r="U15" s="94">
        <f t="shared" si="7"/>
        <v>19</v>
      </c>
      <c r="V15" s="95">
        <f t="shared" si="8"/>
        <v>13</v>
      </c>
      <c r="W15" s="91">
        <f>+'23 서구하반기(24)'!W15+'23 下코모도리그(24)'!W15</f>
        <v>1</v>
      </c>
      <c r="X15" s="96">
        <f t="shared" si="9"/>
        <v>11</v>
      </c>
      <c r="Y15" s="102"/>
      <c r="Z15" s="103">
        <f t="shared" si="10"/>
        <v>0.04255319149</v>
      </c>
      <c r="AA15" s="95">
        <f t="shared" si="11"/>
        <v>20</v>
      </c>
    </row>
    <row r="16" ht="19.5" customHeight="1">
      <c r="A16" s="5" t="s">
        <v>37</v>
      </c>
      <c r="B16" s="91">
        <f>+'23 서구하반기(24)'!B16+'23 下코모도리그(24)'!B16+'24 上코모도리그(24)'!B16+'24 上디비전리그(24)'!B16</f>
        <v>24</v>
      </c>
      <c r="C16" s="100">
        <f t="shared" si="1"/>
        <v>0.3965517241</v>
      </c>
      <c r="D16" s="91">
        <f>+'23 서구하반기(24)'!D16+'23 下코모도리그(24)'!D16+'24 上코모도리그(24)'!D16+'24 上디비전리그(24)'!D16</f>
        <v>76</v>
      </c>
      <c r="E16" s="91">
        <f>+'23 서구하반기(24)'!E16+'23 下코모도리그(24)'!E16+'24 上코모도리그(24)'!E16+'24 上디비전리그(24)'!E16</f>
        <v>58</v>
      </c>
      <c r="F16" s="91">
        <f>+'23 서구하반기(24)'!F16+'23 下코모도리그(24)'!F16+'24 上코모도리그(24)'!F16+'24 上디비전리그(24)'!F16</f>
        <v>23</v>
      </c>
      <c r="G16" s="91">
        <f>+'23 서구하반기(24)'!G16+'23 下코모도리그(24)'!G16+'24 上코모도리그(24)'!G16+'24 上디비전리그(24)'!G16</f>
        <v>17</v>
      </c>
      <c r="H16" s="91">
        <f>+'23 서구하반기(24)'!H16+'23 下코모도리그(24)'!H16+'24 上코모도리그(24)'!H16+'24 上디비전리그(24)'!H16</f>
        <v>2</v>
      </c>
      <c r="I16" s="91">
        <f>+'23 서구하반기(24)'!I16+'23 下코모도리그(24)'!I16+'24 上코모도리그(24)'!I16+'24 上디비전리그(24)'!I16</f>
        <v>4</v>
      </c>
      <c r="J16" s="91">
        <f>+'23 서구하반기(24)'!J16+'23 下코모도리그(24)'!J16+'24 上코모도리그(24)'!J16+'24 上디비전리그(24)'!J16</f>
        <v>0</v>
      </c>
      <c r="K16" s="91">
        <f>+'23 서구하반기(24)'!K16+'23 下코모도리그(24)'!K16+'24 上코모도리그(24)'!K16+'24 上디비전리그(24)'!K16</f>
        <v>24</v>
      </c>
      <c r="L16" s="91">
        <f>+'23 서구하반기(24)'!L16+'23 下코모도리그(24)'!L16+'24 上코모도리그(24)'!L16+'24 上디비전리그(24)'!L16</f>
        <v>12</v>
      </c>
      <c r="M16" s="91">
        <f>+'23 서구하반기(24)'!M16+'23 下코모도리그(24)'!M16+'24 上코모도리그(24)'!M16+'24 上디비전리그(24)'!M16</f>
        <v>23</v>
      </c>
      <c r="N16" s="91">
        <f>+'23 서구하반기(24)'!N16+'23 下코모도리그(24)'!N16+'24 上코모도리그(24)'!N16+'24 上디비전리그(24)'!N16</f>
        <v>17</v>
      </c>
      <c r="O16" s="91">
        <f>+'23 서구하반기(24)'!O16+'23 下코모도리그(24)'!O16+'24 上코모도리그(24)'!O16+'24 上디비전리그(24)'!O16</f>
        <v>9</v>
      </c>
      <c r="P16" s="104">
        <f t="shared" si="2"/>
        <v>0.1184210526</v>
      </c>
      <c r="Q16" s="9">
        <f t="shared" si="3"/>
        <v>0.5689655172</v>
      </c>
      <c r="R16" s="9">
        <f t="shared" si="4"/>
        <v>0.5263157895</v>
      </c>
      <c r="S16" s="11">
        <f t="shared" si="5"/>
        <v>1.095281307</v>
      </c>
      <c r="T16" s="49">
        <f t="shared" si="6"/>
        <v>0.25</v>
      </c>
      <c r="U16" s="94">
        <f t="shared" si="7"/>
        <v>8</v>
      </c>
      <c r="V16" s="95">
        <f t="shared" si="8"/>
        <v>6</v>
      </c>
      <c r="W16" s="91">
        <f>+'23 서구하반기(24)'!W16+'23 下코모도리그(24)'!W16</f>
        <v>5</v>
      </c>
      <c r="X16" s="96">
        <f t="shared" si="9"/>
        <v>6</v>
      </c>
      <c r="Y16" s="102"/>
      <c r="Z16" s="103">
        <f t="shared" si="10"/>
        <v>0.2236842105</v>
      </c>
      <c r="AA16" s="95">
        <f t="shared" si="11"/>
        <v>10</v>
      </c>
    </row>
    <row r="17" ht="19.5" customHeight="1">
      <c r="A17" s="5" t="s">
        <v>38</v>
      </c>
      <c r="B17" s="91">
        <f>+'23 서구하반기(24)'!B17+'23 下코모도리그(24)'!B17+'24 上코모도리그(24)'!B17+'24 上디비전리그(24)'!B17</f>
        <v>25</v>
      </c>
      <c r="C17" s="100">
        <f t="shared" si="1"/>
        <v>0.3695652174</v>
      </c>
      <c r="D17" s="91">
        <f>+'23 서구하반기(24)'!D17+'23 下코모도리그(24)'!D17+'24 上코모도리그(24)'!D17+'24 上디비전리그(24)'!D17</f>
        <v>53</v>
      </c>
      <c r="E17" s="91">
        <f>+'23 서구하반기(24)'!E17+'23 下코모도리그(24)'!E17+'24 上코모도리그(24)'!E17+'24 上디비전리그(24)'!E17</f>
        <v>46</v>
      </c>
      <c r="F17" s="91">
        <f>+'23 서구하반기(24)'!F17+'23 下코모도리그(24)'!F17+'24 上코모도리그(24)'!F17+'24 上디비전리그(24)'!F17</f>
        <v>17</v>
      </c>
      <c r="G17" s="91">
        <f>+'23 서구하반기(24)'!G17+'23 下코모도리그(24)'!G17+'24 上코모도리그(24)'!G17+'24 上디비전리그(24)'!G17</f>
        <v>12</v>
      </c>
      <c r="H17" s="91">
        <f>+'23 서구하반기(24)'!H17+'23 下코모도리그(24)'!H17+'24 上코모도리그(24)'!H17+'24 上디비전리그(24)'!H17</f>
        <v>5</v>
      </c>
      <c r="I17" s="91">
        <f>+'23 서구하반기(24)'!I17+'23 下코모도리그(24)'!I17+'24 上코모도리그(24)'!I17+'24 上디비전리그(24)'!I17</f>
        <v>0</v>
      </c>
      <c r="J17" s="91">
        <f>+'23 서구하반기(24)'!J17+'23 下코모도리그(24)'!J17+'24 上코모도리그(24)'!J17+'24 上디비전리그(24)'!J17</f>
        <v>0</v>
      </c>
      <c r="K17" s="91">
        <f>+'23 서구하반기(24)'!K17+'23 下코모도리그(24)'!K17+'24 上코모도리그(24)'!K17+'24 上디비전리그(24)'!K17</f>
        <v>13</v>
      </c>
      <c r="L17" s="91">
        <f>+'23 서구하반기(24)'!L17+'23 下코모도리그(24)'!L17+'24 上코모도리그(24)'!L17+'24 上디비전리그(24)'!L17</f>
        <v>8</v>
      </c>
      <c r="M17" s="91">
        <f>+'23 서구하반기(24)'!M17+'23 下코모도리그(24)'!M17+'24 上코모도리그(24)'!M17+'24 上디비전리그(24)'!M17</f>
        <v>6</v>
      </c>
      <c r="N17" s="91">
        <f>+'23 서구하반기(24)'!N17+'23 下코모도리그(24)'!N17+'24 上코모도리그(24)'!N17+'24 上디비전리그(24)'!N17</f>
        <v>6</v>
      </c>
      <c r="O17" s="91">
        <f>+'23 서구하반기(24)'!O17+'23 下코모도리그(24)'!O17+'24 上코모도리그(24)'!O17+'24 上디비전리그(24)'!O17</f>
        <v>7</v>
      </c>
      <c r="P17" s="104">
        <f t="shared" si="2"/>
        <v>0.1320754717</v>
      </c>
      <c r="Q17" s="9">
        <f t="shared" si="3"/>
        <v>0.4782608696</v>
      </c>
      <c r="R17" s="9">
        <f t="shared" si="4"/>
        <v>0.4339622642</v>
      </c>
      <c r="S17" s="11">
        <f t="shared" si="5"/>
        <v>0.9122231337</v>
      </c>
      <c r="T17" s="49">
        <f t="shared" si="6"/>
        <v>0.2333333333</v>
      </c>
      <c r="U17" s="94">
        <f t="shared" si="7"/>
        <v>15</v>
      </c>
      <c r="V17" s="95">
        <f t="shared" si="8"/>
        <v>8</v>
      </c>
      <c r="W17" s="91">
        <f>+'23 서구하반기(24)'!W17+'23 下코모도리그(24)'!W17</f>
        <v>5</v>
      </c>
      <c r="X17" s="96">
        <f t="shared" si="9"/>
        <v>7</v>
      </c>
      <c r="Y17" s="102"/>
      <c r="Z17" s="103">
        <f t="shared" si="10"/>
        <v>0.1132075472</v>
      </c>
      <c r="AA17" s="95">
        <f t="shared" si="11"/>
        <v>17</v>
      </c>
    </row>
    <row r="18" ht="19.5" customHeight="1">
      <c r="A18" s="5" t="s">
        <v>39</v>
      </c>
      <c r="B18" s="91">
        <f>+'23 서구하반기(24)'!B18+'23 下코모도리그(24)'!B18+'24 上코모도리그(24)'!B18+'24 上디비전리그(24)'!B18</f>
        <v>15</v>
      </c>
      <c r="C18" s="100">
        <f t="shared" si="1"/>
        <v>0.3225806452</v>
      </c>
      <c r="D18" s="91">
        <f>+'23 서구하반기(24)'!D18+'23 下코모도리그(24)'!D18+'24 上코모도리그(24)'!D18+'24 上디비전리그(24)'!D18</f>
        <v>40</v>
      </c>
      <c r="E18" s="91">
        <f>+'23 서구하반기(24)'!E18+'23 下코모도리그(24)'!E18+'24 上코모도리그(24)'!E18+'24 上디비전리그(24)'!E18</f>
        <v>31</v>
      </c>
      <c r="F18" s="91">
        <f>+'23 서구하반기(24)'!F18+'23 下코모도리그(24)'!F18+'24 上코모도리그(24)'!F18+'24 上디비전리그(24)'!F18</f>
        <v>10</v>
      </c>
      <c r="G18" s="91">
        <f>+'23 서구하반기(24)'!G18+'23 下코모도리그(24)'!G18+'24 上코모도리그(24)'!G18+'24 上디비전리그(24)'!G18</f>
        <v>9</v>
      </c>
      <c r="H18" s="91">
        <f>+'23 서구하반기(24)'!H18+'23 下코모도리그(24)'!H18+'24 上코모도리그(24)'!H18+'24 上디비전리그(24)'!H18</f>
        <v>0</v>
      </c>
      <c r="I18" s="91">
        <f>+'23 서구하반기(24)'!I18+'23 下코모도리그(24)'!I18+'24 上코모도리그(24)'!I18+'24 上디비전리그(24)'!I18</f>
        <v>0</v>
      </c>
      <c r="J18" s="91">
        <f>+'23 서구하반기(24)'!J18+'23 下코모도리그(24)'!J18+'24 上코모도리그(24)'!J18+'24 上디비전리그(24)'!J18</f>
        <v>1</v>
      </c>
      <c r="K18" s="91">
        <f>+'23 서구하반기(24)'!K18+'23 下코모도리그(24)'!K18+'24 上코모도리그(24)'!K18+'24 上디비전리그(24)'!K18</f>
        <v>9</v>
      </c>
      <c r="L18" s="91">
        <f>+'23 서구하반기(24)'!L18+'23 下코모도리그(24)'!L18+'24 上코모도리그(24)'!L18+'24 上디비전리그(24)'!L18</f>
        <v>11</v>
      </c>
      <c r="M18" s="91">
        <f>+'23 서구하반기(24)'!M18+'23 下코모도리그(24)'!M18+'24 上코모도리그(24)'!M18+'24 上디비전리그(24)'!M18</f>
        <v>0</v>
      </c>
      <c r="N18" s="91">
        <f>+'23 서구하반기(24)'!N18+'23 下코모도리그(24)'!N18+'24 上코모도리그(24)'!N18+'24 上디비전리그(24)'!N18</f>
        <v>8</v>
      </c>
      <c r="O18" s="91">
        <f>+'23 서구하반기(24)'!O18+'23 下코모도리그(24)'!O18+'24 上코모도리그(24)'!O18+'24 上디비전리그(24)'!O18</f>
        <v>6</v>
      </c>
      <c r="P18" s="104">
        <f t="shared" si="2"/>
        <v>0.15</v>
      </c>
      <c r="Q18" s="9">
        <f t="shared" si="3"/>
        <v>0.4193548387</v>
      </c>
      <c r="R18" s="9">
        <f t="shared" si="4"/>
        <v>0.45</v>
      </c>
      <c r="S18" s="11">
        <f t="shared" si="5"/>
        <v>0.8693548387</v>
      </c>
      <c r="T18" s="49">
        <f t="shared" si="6"/>
        <v>0.2727272727</v>
      </c>
      <c r="U18" s="94">
        <f t="shared" si="7"/>
        <v>13</v>
      </c>
      <c r="V18" s="95">
        <f t="shared" si="8"/>
        <v>10</v>
      </c>
      <c r="W18" s="91">
        <f>+'23 서구하반기(24)'!W18+'23 下코모도리그(24)'!W18</f>
        <v>0</v>
      </c>
      <c r="X18" s="96">
        <f t="shared" si="9"/>
        <v>12</v>
      </c>
      <c r="Y18" s="102"/>
      <c r="Z18" s="103">
        <f t="shared" si="10"/>
        <v>0.2</v>
      </c>
      <c r="AA18" s="95">
        <f t="shared" si="11"/>
        <v>11</v>
      </c>
    </row>
    <row r="19" ht="19.5" customHeight="1">
      <c r="A19" s="5" t="s">
        <v>40</v>
      </c>
      <c r="B19" s="91">
        <f>+'23 서구하반기(24)'!B19+'23 下코모도리그(24)'!B19+'24 上코모도리그(24)'!B19+'24 上디비전리그(24)'!B19</f>
        <v>9</v>
      </c>
      <c r="C19" s="100">
        <f t="shared" si="1"/>
        <v>0.125</v>
      </c>
      <c r="D19" s="91">
        <f>+'23 서구하반기(24)'!D19+'23 下코모도리그(24)'!D19+'24 上코모도리그(24)'!D19+'24 上디비전리그(24)'!D19</f>
        <v>17</v>
      </c>
      <c r="E19" s="91">
        <f>+'23 서구하반기(24)'!E19+'23 下코모도리그(24)'!E19+'24 上코모도리그(24)'!E19+'24 上디비전리그(24)'!E19</f>
        <v>8</v>
      </c>
      <c r="F19" s="91">
        <f>+'23 서구하반기(24)'!F19+'23 下코모도리그(24)'!F19+'24 上코모도리그(24)'!F19+'24 上디비전리그(24)'!F19</f>
        <v>1</v>
      </c>
      <c r="G19" s="91">
        <f>+'23 서구하반기(24)'!G19+'23 下코모도리그(24)'!G19+'24 上코모도리그(24)'!G19+'24 上디비전리그(24)'!G19</f>
        <v>1</v>
      </c>
      <c r="H19" s="91">
        <f>+'23 서구하반기(24)'!H19+'23 下코모도리그(24)'!H19+'24 上코모도리그(24)'!H19+'24 上디비전리그(24)'!H19</f>
        <v>0</v>
      </c>
      <c r="I19" s="91">
        <f>+'23 서구하반기(24)'!I19+'23 下코모도리그(24)'!I19+'24 上코모도리그(24)'!I19+'24 上디비전리그(24)'!I19</f>
        <v>0</v>
      </c>
      <c r="J19" s="91">
        <f>+'23 서구하반기(24)'!J19+'23 下코모도리그(24)'!J19+'24 上코모도리그(24)'!J19+'24 上디비전리그(24)'!J19</f>
        <v>0</v>
      </c>
      <c r="K19" s="91">
        <f>+'23 서구하반기(24)'!K19+'23 下코모도리그(24)'!K19+'24 上코모도리그(24)'!K19+'24 上디비전리그(24)'!K19</f>
        <v>7</v>
      </c>
      <c r="L19" s="91">
        <f>+'23 서구하반기(24)'!L19+'23 下코모도리그(24)'!L19+'24 上코모도리그(24)'!L19+'24 上디비전리그(24)'!L19</f>
        <v>2</v>
      </c>
      <c r="M19" s="91">
        <f>+'23 서구하반기(24)'!M19+'23 下코모도리그(24)'!M19+'24 上코모도리그(24)'!M19+'24 上디비전리그(24)'!M19</f>
        <v>5</v>
      </c>
      <c r="N19" s="91">
        <f>+'23 서구하반기(24)'!N19+'23 下코모도리그(24)'!N19+'24 上코모도리그(24)'!N19+'24 上디비전리그(24)'!N19</f>
        <v>9</v>
      </c>
      <c r="O19" s="91">
        <f>+'23 서구하반기(24)'!O19+'23 下코모도리그(24)'!O19+'24 上코모도리그(24)'!O19+'24 上디비전리그(24)'!O19</f>
        <v>1</v>
      </c>
      <c r="P19" s="104">
        <f t="shared" si="2"/>
        <v>0.05882352941</v>
      </c>
      <c r="Q19" s="9">
        <f t="shared" si="3"/>
        <v>0.125</v>
      </c>
      <c r="R19" s="9">
        <f t="shared" si="4"/>
        <v>0.5882352941</v>
      </c>
      <c r="S19" s="11">
        <f t="shared" si="5"/>
        <v>0.7132352941</v>
      </c>
      <c r="T19" s="49">
        <f t="shared" si="6"/>
        <v>0.1428571429</v>
      </c>
      <c r="U19" s="94">
        <f t="shared" si="7"/>
        <v>4</v>
      </c>
      <c r="V19" s="95">
        <f t="shared" si="8"/>
        <v>17</v>
      </c>
      <c r="W19" s="91">
        <f>+'23 서구하반기(24)'!W19+'23 下코모도리그(24)'!W19</f>
        <v>3</v>
      </c>
      <c r="X19" s="96">
        <f t="shared" si="9"/>
        <v>19</v>
      </c>
      <c r="Y19" s="102"/>
      <c r="Z19" s="103">
        <f t="shared" si="10"/>
        <v>0.5294117647</v>
      </c>
      <c r="AA19" s="95">
        <f t="shared" si="11"/>
        <v>2</v>
      </c>
    </row>
    <row r="20" ht="19.5" customHeight="1">
      <c r="A20" s="5" t="s">
        <v>41</v>
      </c>
      <c r="B20" s="91">
        <f>+'23 서구하반기(24)'!B20+'23 下코모도리그(24)'!B20+'24 上코모도리그(24)'!B20+'24 上디비전리그(24)'!B20</f>
        <v>26</v>
      </c>
      <c r="C20" s="100">
        <f t="shared" si="1"/>
        <v>0.537037037</v>
      </c>
      <c r="D20" s="91">
        <f>+'23 서구하반기(24)'!D20+'23 下코모도리그(24)'!D20+'24 上코모도리그(24)'!D20+'24 上디비전리그(24)'!D20</f>
        <v>63</v>
      </c>
      <c r="E20" s="91">
        <f>+'23 서구하반기(24)'!E20+'23 下코모도리그(24)'!E20+'24 上코모도리그(24)'!E20+'24 上디비전리그(24)'!E20</f>
        <v>54</v>
      </c>
      <c r="F20" s="91">
        <f>+'23 서구하반기(24)'!F20+'23 下코모도리그(24)'!F20+'24 上코모도리그(24)'!F20+'24 上디비전리그(24)'!F20</f>
        <v>29</v>
      </c>
      <c r="G20" s="91">
        <f>+'23 서구하반기(24)'!G20+'23 下코모도리그(24)'!G20+'24 上코모도리그(24)'!G20+'24 上디비전리그(24)'!G20</f>
        <v>19</v>
      </c>
      <c r="H20" s="91">
        <f>+'23 서구하반기(24)'!H20+'23 下코모도리그(24)'!H20+'24 上코모도리그(24)'!H20+'24 上디비전리그(24)'!H20</f>
        <v>9</v>
      </c>
      <c r="I20" s="91">
        <f>+'23 서구하반기(24)'!I20+'23 下코모도리그(24)'!I20+'24 上코모도리그(24)'!I20+'24 上디비전리그(24)'!I20</f>
        <v>0</v>
      </c>
      <c r="J20" s="91">
        <f>+'23 서구하반기(24)'!J20+'23 下코모도리그(24)'!J20+'24 上코모도리그(24)'!J20+'24 上디비전리그(24)'!J20</f>
        <v>1</v>
      </c>
      <c r="K20" s="91">
        <f>+'23 서구하반기(24)'!K20+'23 下코모도리그(24)'!K20+'24 上코모도리그(24)'!K20+'24 上디비전리그(24)'!K20</f>
        <v>25</v>
      </c>
      <c r="L20" s="91">
        <f>+'23 서구하반기(24)'!L20+'23 下코모도리그(24)'!L20+'24 上코모도리그(24)'!L20+'24 上디비전리그(24)'!L20</f>
        <v>26</v>
      </c>
      <c r="M20" s="91">
        <f>+'23 서구하반기(24)'!M20+'23 下코모도리그(24)'!M20+'24 上코모도리그(24)'!M20+'24 上디비전리그(24)'!M20</f>
        <v>7</v>
      </c>
      <c r="N20" s="91">
        <f>+'23 서구하반기(24)'!N20+'23 下코모도리그(24)'!N20+'24 上코모도리그(24)'!N20+'24 上디비전리그(24)'!N20</f>
        <v>9</v>
      </c>
      <c r="O20" s="91">
        <f>+'23 서구하반기(24)'!O20+'23 下코모도리그(24)'!O20+'24 上코모도리그(24)'!O20+'24 上디비전리그(24)'!O20</f>
        <v>4</v>
      </c>
      <c r="P20" s="104">
        <f t="shared" si="2"/>
        <v>0.06349206349</v>
      </c>
      <c r="Q20" s="9">
        <f t="shared" si="3"/>
        <v>0.7592592593</v>
      </c>
      <c r="R20" s="9">
        <f t="shared" si="4"/>
        <v>0.6031746032</v>
      </c>
      <c r="S20" s="11">
        <f t="shared" si="5"/>
        <v>1.362433862</v>
      </c>
      <c r="T20" s="49">
        <f t="shared" si="6"/>
        <v>0.16</v>
      </c>
      <c r="U20" s="94">
        <f t="shared" si="7"/>
        <v>2</v>
      </c>
      <c r="V20" s="95">
        <f t="shared" si="8"/>
        <v>2</v>
      </c>
      <c r="W20" s="91">
        <f>+'23 서구하반기(24)'!W20+'23 下코모도리그(24)'!W20</f>
        <v>5</v>
      </c>
      <c r="X20" s="96">
        <f t="shared" si="9"/>
        <v>3</v>
      </c>
      <c r="Y20" s="102"/>
      <c r="Z20" s="103">
        <f t="shared" si="10"/>
        <v>0.1428571429</v>
      </c>
      <c r="AA20" s="95">
        <f t="shared" si="11"/>
        <v>14</v>
      </c>
    </row>
    <row r="21" ht="19.5" customHeight="1">
      <c r="A21" s="5" t="s">
        <v>42</v>
      </c>
      <c r="B21" s="91">
        <f>+'23 서구하반기(24)'!B21+'23 下코모도리그(24)'!B21+'24 上코모도리그(24)'!B21+'24 上디비전리그(24)'!B21</f>
        <v>21</v>
      </c>
      <c r="C21" s="100">
        <f t="shared" si="1"/>
        <v>0.3513513514</v>
      </c>
      <c r="D21" s="91">
        <f>+'23 서구하반기(24)'!D21+'23 下코모도리그(24)'!D21+'24 上코모도리그(24)'!D21+'24 上디비전리그(24)'!D21</f>
        <v>50</v>
      </c>
      <c r="E21" s="91">
        <f>+'23 서구하반기(24)'!E21+'23 下코모도리그(24)'!E21+'24 上코모도리그(24)'!E21+'24 上디비전리그(24)'!E21</f>
        <v>37</v>
      </c>
      <c r="F21" s="91">
        <f>+'23 서구하반기(24)'!F21+'23 下코모도리그(24)'!F21+'24 上코모도리그(24)'!F21+'24 上디비전리그(24)'!F21</f>
        <v>13</v>
      </c>
      <c r="G21" s="91">
        <f>+'23 서구하반기(24)'!G21+'23 下코모도리그(24)'!G21+'24 上코모도리그(24)'!G21+'24 上디비전리그(24)'!G21</f>
        <v>9</v>
      </c>
      <c r="H21" s="91">
        <f>+'23 서구하반기(24)'!H21+'23 下코모도리그(24)'!H21+'24 上코모도리그(24)'!H21+'24 上디비전리그(24)'!H21</f>
        <v>4</v>
      </c>
      <c r="I21" s="91">
        <f>+'23 서구하반기(24)'!I21+'23 下코모도리그(24)'!I21+'24 上코모도리그(24)'!I21+'24 上디비전리그(24)'!I21</f>
        <v>0</v>
      </c>
      <c r="J21" s="91">
        <f>+'23 서구하반기(24)'!J21+'23 下코모도리그(24)'!J21+'24 上코모도리그(24)'!J21+'24 上디비전리그(24)'!J21</f>
        <v>0</v>
      </c>
      <c r="K21" s="91">
        <f>+'23 서구하반기(24)'!K21+'23 下코모도리그(24)'!K21+'24 上코모도리그(24)'!K21+'24 上디비전리그(24)'!K21</f>
        <v>12</v>
      </c>
      <c r="L21" s="91">
        <f>+'23 서구하반기(24)'!L21+'23 下코모도리그(24)'!L21+'24 上코모도리그(24)'!L21+'24 上디비전리그(24)'!L21</f>
        <v>15</v>
      </c>
      <c r="M21" s="91">
        <f>+'23 서구하반기(24)'!M21+'23 下코모도리그(24)'!M21+'24 上코모도리그(24)'!M21+'24 上디비전리그(24)'!M21</f>
        <v>6</v>
      </c>
      <c r="N21" s="91">
        <f>+'23 서구하반기(24)'!N21+'23 下코모도리그(24)'!N21+'24 上코모도리그(24)'!N21+'24 上디비전리그(24)'!N21</f>
        <v>12</v>
      </c>
      <c r="O21" s="91">
        <f>+'23 서구하반기(24)'!O21+'23 下코모도리그(24)'!O21+'24 上코모도리그(24)'!O21+'24 上디비전리그(24)'!O21</f>
        <v>13</v>
      </c>
      <c r="P21" s="104">
        <f t="shared" si="2"/>
        <v>0.26</v>
      </c>
      <c r="Q21" s="9">
        <f t="shared" si="3"/>
        <v>0.4594594595</v>
      </c>
      <c r="R21" s="9">
        <f t="shared" si="4"/>
        <v>0.5</v>
      </c>
      <c r="S21" s="11">
        <f t="shared" si="5"/>
        <v>0.9594594595</v>
      </c>
      <c r="T21" s="93">
        <f t="shared" si="6"/>
        <v>0.52</v>
      </c>
      <c r="U21" s="94">
        <f t="shared" si="7"/>
        <v>9</v>
      </c>
      <c r="V21" s="95">
        <f t="shared" si="8"/>
        <v>7</v>
      </c>
      <c r="W21" s="91">
        <f>+'23 서구하반기(24)'!W21+'23 下코모도리그(24)'!W21</f>
        <v>0</v>
      </c>
      <c r="X21" s="96">
        <f t="shared" si="9"/>
        <v>9</v>
      </c>
      <c r="Y21" s="102"/>
      <c r="Z21" s="103">
        <f t="shared" si="10"/>
        <v>0.24</v>
      </c>
      <c r="AA21" s="95">
        <f t="shared" si="11"/>
        <v>8</v>
      </c>
    </row>
    <row r="22" ht="19.5" customHeight="1">
      <c r="A22" s="5" t="s">
        <v>43</v>
      </c>
      <c r="B22" s="91">
        <f>+'23 서구하반기(24)'!B22+'23 下코모도리그(24)'!B22+'24 上코모도리그(24)'!B22+'24 上디비전리그(24)'!B22</f>
        <v>21</v>
      </c>
      <c r="C22" s="100">
        <f t="shared" si="1"/>
        <v>0.3095238095</v>
      </c>
      <c r="D22" s="91">
        <f>+'23 서구하반기(24)'!D22+'23 下코모도리그(24)'!D22+'24 上코모도리그(24)'!D22+'24 上디비전리그(24)'!D22</f>
        <v>53</v>
      </c>
      <c r="E22" s="91">
        <f>+'23 서구하반기(24)'!E22+'23 下코모도리그(24)'!E22+'24 上코모도리그(24)'!E22+'24 上디비전리그(24)'!E22</f>
        <v>42</v>
      </c>
      <c r="F22" s="91">
        <f>+'23 서구하반기(24)'!F22+'23 下코모도리그(24)'!F22+'24 上코모도리그(24)'!F22+'24 上디비전리그(24)'!F22</f>
        <v>13</v>
      </c>
      <c r="G22" s="91">
        <f>+'23 서구하반기(24)'!G22+'23 下코모도리그(24)'!G22+'24 上코모도리그(24)'!G22+'24 上디비전리그(24)'!G22</f>
        <v>8</v>
      </c>
      <c r="H22" s="91">
        <f>+'23 서구하반기(24)'!H22+'23 下코모도리그(24)'!H22+'24 上코모도리그(24)'!H22+'24 上디비전리그(24)'!H22</f>
        <v>4</v>
      </c>
      <c r="I22" s="91">
        <f>+'23 서구하반기(24)'!I22+'23 下코모도리그(24)'!I22+'24 上코모도리그(24)'!I22+'24 上디비전리그(24)'!I22</f>
        <v>1</v>
      </c>
      <c r="J22" s="91">
        <f>+'23 서구하반기(24)'!J22+'23 下코모도리그(24)'!J22+'24 上코모도리그(24)'!J22+'24 上디비전리그(24)'!J22</f>
        <v>0</v>
      </c>
      <c r="K22" s="91">
        <f>+'23 서구하반기(24)'!K22+'23 下코모도리그(24)'!K22+'24 上코모도리그(24)'!K22+'24 上디비전리그(24)'!K22</f>
        <v>13</v>
      </c>
      <c r="L22" s="91">
        <f>+'23 서구하반기(24)'!L22+'23 下코모도리그(24)'!L22+'24 上코모도리그(24)'!L22+'24 上디비전리그(24)'!L22</f>
        <v>12</v>
      </c>
      <c r="M22" s="91">
        <f>+'23 서구하반기(24)'!M22+'23 下코모도리그(24)'!M22+'24 上코모도리그(24)'!M22+'24 上디비전리그(24)'!M22</f>
        <v>9</v>
      </c>
      <c r="N22" s="91">
        <f>+'23 서구하반기(24)'!N22+'23 下코모도리그(24)'!N22+'24 上코모도리그(24)'!N22+'24 上디비전리그(24)'!N22</f>
        <v>10</v>
      </c>
      <c r="O22" s="91">
        <f>+'23 서구하반기(24)'!O22+'23 下코모도리그(24)'!O22+'24 上코모도리그(24)'!O22+'24 上디비전리그(24)'!O22</f>
        <v>8</v>
      </c>
      <c r="P22" s="104">
        <f t="shared" si="2"/>
        <v>0.1509433962</v>
      </c>
      <c r="Q22" s="9">
        <f t="shared" si="3"/>
        <v>0.4523809524</v>
      </c>
      <c r="R22" s="9">
        <f t="shared" si="4"/>
        <v>0.4339622642</v>
      </c>
      <c r="S22" s="11">
        <f t="shared" si="5"/>
        <v>0.8863432165</v>
      </c>
      <c r="T22" s="49">
        <f t="shared" si="6"/>
        <v>0.2666666667</v>
      </c>
      <c r="U22" s="94">
        <f t="shared" si="7"/>
        <v>15</v>
      </c>
      <c r="V22" s="95">
        <f t="shared" si="8"/>
        <v>9</v>
      </c>
      <c r="W22" s="91">
        <f>+'23 서구하반기(24)'!W22+'23 下코모도리그(24)'!W22</f>
        <v>2</v>
      </c>
      <c r="X22" s="96">
        <f t="shared" si="9"/>
        <v>14</v>
      </c>
      <c r="Y22" s="102"/>
      <c r="Z22" s="103">
        <f t="shared" si="10"/>
        <v>0.1886792453</v>
      </c>
      <c r="AA22" s="95">
        <f t="shared" si="11"/>
        <v>12</v>
      </c>
    </row>
    <row r="23" ht="19.5" customHeight="1">
      <c r="A23" s="5" t="s">
        <v>44</v>
      </c>
      <c r="B23" s="91">
        <f>+'23 서구하반기(24)'!B23+'23 下코모도리그(24)'!B23+'24 上코모도리그(24)'!B23+'24 上디비전리그(24)'!B23</f>
        <v>13</v>
      </c>
      <c r="C23" s="100">
        <f t="shared" si="1"/>
        <v>0.3181818182</v>
      </c>
      <c r="D23" s="91">
        <f>+'23 서구하반기(24)'!D23+'23 下코모도리그(24)'!D23+'24 上코모도리그(24)'!D23+'24 上디비전리그(24)'!D23</f>
        <v>36</v>
      </c>
      <c r="E23" s="91">
        <f>+'23 서구하반기(24)'!E23+'23 下코모도리그(24)'!E23+'24 上코모도리그(24)'!E23+'24 上디비전리그(24)'!E23</f>
        <v>22</v>
      </c>
      <c r="F23" s="91">
        <f>+'23 서구하반기(24)'!F23+'23 下코모도리그(24)'!F23+'24 上코모도리그(24)'!F23+'24 上디비전리그(24)'!F23</f>
        <v>7</v>
      </c>
      <c r="G23" s="91">
        <f>+'23 서구하반기(24)'!G23+'23 下코모도리그(24)'!G23+'24 上코모도리그(24)'!G23+'24 上디비전리그(24)'!G23</f>
        <v>7</v>
      </c>
      <c r="H23" s="91">
        <f>+'23 서구하반기(24)'!H23+'23 下코모도리그(24)'!H23+'24 上코모도리그(24)'!H23+'24 上디비전리그(24)'!H23</f>
        <v>0</v>
      </c>
      <c r="I23" s="91">
        <f>+'23 서구하반기(24)'!I23+'23 下코모도리그(24)'!I23+'24 上코모도리그(24)'!I23+'24 上디비전리그(24)'!I23</f>
        <v>0</v>
      </c>
      <c r="J23" s="91">
        <f>+'23 서구하반기(24)'!J23+'23 下코모도리그(24)'!J23+'24 上코모도리그(24)'!J23+'24 上디비전리그(24)'!J23</f>
        <v>0</v>
      </c>
      <c r="K23" s="91">
        <f>+'23 서구하반기(24)'!K23+'23 下코모도리그(24)'!K23+'24 上코모도리그(24)'!K23+'24 上디비전리그(24)'!K23</f>
        <v>13</v>
      </c>
      <c r="L23" s="91">
        <f>+'23 서구하반기(24)'!L23+'23 下코모도리그(24)'!L23+'24 上코모도리그(24)'!L23+'24 上디비전리그(24)'!L23</f>
        <v>5</v>
      </c>
      <c r="M23" s="91">
        <f>+'23 서구하반기(24)'!M23+'23 下코모도리그(24)'!M23+'24 上코모도리그(24)'!M23+'24 上디비전리그(24)'!M23</f>
        <v>2</v>
      </c>
      <c r="N23" s="91">
        <f>+'23 서구하반기(24)'!N23+'23 下코모도리그(24)'!N23+'24 上코모도리그(24)'!N23+'24 上디비전리그(24)'!N23</f>
        <v>10</v>
      </c>
      <c r="O23" s="91">
        <f>+'23 서구하반기(24)'!O23+'23 下코모도리그(24)'!O23+'24 上코모도리그(24)'!O23+'24 上디비전리그(24)'!O23</f>
        <v>6</v>
      </c>
      <c r="P23" s="104">
        <f t="shared" si="2"/>
        <v>0.1666666667</v>
      </c>
      <c r="Q23" s="9">
        <f t="shared" si="3"/>
        <v>0.3181818182</v>
      </c>
      <c r="R23" s="9">
        <f t="shared" si="4"/>
        <v>0.4722222222</v>
      </c>
      <c r="S23" s="11">
        <f t="shared" si="5"/>
        <v>0.7904040404</v>
      </c>
      <c r="T23" s="49">
        <f t="shared" si="6"/>
        <v>0.3157894737</v>
      </c>
      <c r="U23" s="94">
        <f t="shared" si="7"/>
        <v>11</v>
      </c>
      <c r="V23" s="95">
        <f t="shared" si="8"/>
        <v>12</v>
      </c>
      <c r="W23" s="91">
        <f>+'23 서구하반기(24)'!W23+'23 下코모도리그(24)'!W23</f>
        <v>1</v>
      </c>
      <c r="X23" s="96">
        <f t="shared" si="9"/>
        <v>13</v>
      </c>
      <c r="Y23" s="102"/>
      <c r="Z23" s="103">
        <f t="shared" si="10"/>
        <v>0.2777777778</v>
      </c>
      <c r="AA23" s="95">
        <f t="shared" si="11"/>
        <v>5</v>
      </c>
    </row>
    <row r="24" ht="19.5" customHeight="1">
      <c r="A24" s="98" t="s">
        <v>45</v>
      </c>
      <c r="B24" s="98"/>
      <c r="C24" s="99">
        <f t="shared" si="1"/>
        <v>0.3904208999</v>
      </c>
      <c r="D24" s="98">
        <f t="shared" ref="D24:O24" si="12">SUM(D4:D23)</f>
        <v>878</v>
      </c>
      <c r="E24" s="98">
        <f t="shared" si="12"/>
        <v>689</v>
      </c>
      <c r="F24" s="98">
        <f t="shared" si="12"/>
        <v>269</v>
      </c>
      <c r="G24" s="98">
        <f t="shared" si="12"/>
        <v>194</v>
      </c>
      <c r="H24" s="98">
        <f t="shared" si="12"/>
        <v>55</v>
      </c>
      <c r="I24" s="98">
        <f t="shared" si="12"/>
        <v>14</v>
      </c>
      <c r="J24" s="98">
        <f t="shared" si="12"/>
        <v>4</v>
      </c>
      <c r="K24" s="98">
        <f t="shared" si="12"/>
        <v>276</v>
      </c>
      <c r="L24" s="98">
        <f t="shared" si="12"/>
        <v>224</v>
      </c>
      <c r="M24" s="98">
        <f t="shared" si="12"/>
        <v>174</v>
      </c>
      <c r="N24" s="98">
        <f t="shared" si="12"/>
        <v>171</v>
      </c>
      <c r="O24" s="98">
        <f t="shared" si="12"/>
        <v>136</v>
      </c>
      <c r="P24" s="26">
        <f t="shared" si="2"/>
        <v>0.1548974943</v>
      </c>
      <c r="Q24" s="99"/>
      <c r="R24" s="99"/>
      <c r="S24" s="89"/>
      <c r="T24" s="27"/>
      <c r="U24" s="27"/>
      <c r="V24" s="27"/>
      <c r="W24" s="23">
        <f>SUM(W4:W23)</f>
        <v>49</v>
      </c>
      <c r="X24" s="27"/>
      <c r="Z24" s="103"/>
      <c r="AA24" s="2"/>
    </row>
    <row r="25" ht="16.5" customHeight="1">
      <c r="Z25" s="103"/>
      <c r="AA25" s="2"/>
    </row>
    <row r="26" ht="16.5" customHeight="1">
      <c r="A26" s="3" t="s">
        <v>46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Z26" s="103"/>
      <c r="AA26" s="2"/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86</v>
      </c>
      <c r="T27" s="4" t="s">
        <v>63</v>
      </c>
      <c r="U27" s="4" t="s">
        <v>64</v>
      </c>
      <c r="V27" s="4" t="s">
        <v>65</v>
      </c>
      <c r="X27" s="4" t="s">
        <v>92</v>
      </c>
      <c r="Z27" s="2"/>
      <c r="AA27" s="2"/>
    </row>
    <row r="28" ht="19.5" customHeight="1">
      <c r="A28" s="4" t="s">
        <v>24</v>
      </c>
      <c r="B28" s="91">
        <f>+'23 서구하반기(24)'!B28+'23 下코모도리그(24)'!B28+'24 上코모도리그(24)'!B28+'24 上디비전리그(24)'!B28</f>
        <v>3</v>
      </c>
      <c r="C28" s="91">
        <f>+'23 서구하반기(24)'!C28+'23 下코모도리그(24)'!C28+'24 上코모도리그(24)'!C28+'24 上디비전리그(24)'!C28</f>
        <v>0</v>
      </c>
      <c r="D28" s="91">
        <f>+'23 서구하반기(24)'!D28+'23 下코모도리그(24)'!D28+'24 上코모도리그(24)'!D28+'24 上디비전리그(24)'!D28</f>
        <v>0</v>
      </c>
      <c r="E28" s="91">
        <f>+'23 서구하반기(24)'!E28+'23 下코모도리그(24)'!E28+'24 上코모도리그(24)'!E28+'24 上디비전리그(24)'!E28</f>
        <v>0</v>
      </c>
      <c r="F28" s="91">
        <f>+'23 서구하반기(24)'!F28+'23 下코모도리그(24)'!F28+'24 上코모도리그(24)'!F28+'24 上디비전리그(24)'!F28</f>
        <v>32</v>
      </c>
      <c r="G28" s="91">
        <f>+'23 서구하반기(24)'!G28+'23 下코모도리그(24)'!G28+'24 上코모도리그(24)'!G28+'24 上디비전리그(24)'!G28</f>
        <v>12</v>
      </c>
      <c r="H28" s="105">
        <f>+'23 서구하반기(24)'!H28+'23 下코모도리그(24)'!H28+'24 上코모도리그(24)'!H28+'24 上디비전리그(24)'!H28</f>
        <v>2.666333333</v>
      </c>
      <c r="I28" s="106">
        <f>+'23 서구하반기(24)'!I28+'23 下코모도리그(24)'!I28+'24 上코모도리그(24)'!I28+'24 上디비전리그(24)'!I28</f>
        <v>4</v>
      </c>
      <c r="J28" s="91">
        <f>+'23 서구하반기(24)'!J28+'23 下코모도리그(24)'!J28+'24 上코모도리그(24)'!J28+'24 上디비전리그(24)'!J28</f>
        <v>0</v>
      </c>
      <c r="K28" s="107">
        <f>+'23 서구하반기(24)'!K28+'23 下코모도리그(24)'!K28+'24 上코모도리그(24)'!K28+'24 上디비전리그(24)'!K28</f>
        <v>19</v>
      </c>
      <c r="L28" s="107">
        <f>+'23 서구하반기(24)'!L28+'23 下코모도리그(24)'!L28+'24 上코모도리그(24)'!L28+'24 上디비전리그(24)'!L28</f>
        <v>0</v>
      </c>
      <c r="M28" s="106">
        <f>+'23 서구하반기(24)'!M28+'23 下코모도리그(24)'!M28+'24 上코모도리그(24)'!M28+'24 上디비전리그(24)'!M28</f>
        <v>1</v>
      </c>
      <c r="N28" s="91">
        <f>+'23 서구하반기(24)'!N28+'23 下코모도리그(24)'!N28+'24 上코모도리그(24)'!N28+'24 上디비전리그(24)'!N28</f>
        <v>22</v>
      </c>
      <c r="O28" s="91">
        <f>+'23 서구하반기(24)'!O28+'23 下코모도리그(24)'!O28+'24 上코모도리그(24)'!O28+'24 上디비전리그(24)'!O28</f>
        <v>17</v>
      </c>
      <c r="P28" s="108">
        <f>+O28*9/H28</f>
        <v>57.38217277</v>
      </c>
      <c r="Q28" s="33">
        <f t="shared" ref="Q28:Q31" si="13">(K28+L28)/H28</f>
        <v>7.125890736</v>
      </c>
      <c r="R28" s="34">
        <f t="shared" ref="R28:R31" si="14">I28/H28</f>
        <v>1.500187523</v>
      </c>
      <c r="S28" s="34">
        <f t="shared" ref="S28:S31" si="15">H28/B28</f>
        <v>0.8887777778</v>
      </c>
      <c r="T28" s="33">
        <f t="shared" ref="T28:T31" si="16">M28/H28</f>
        <v>0.3750468809</v>
      </c>
      <c r="U28" s="35">
        <f t="shared" ref="U28:U31" si="17">O28/N28</f>
        <v>0.7727272727</v>
      </c>
      <c r="V28" s="33">
        <f t="shared" ref="V28:V31" si="18">(I28+K28+L28)/H28</f>
        <v>8.62607826</v>
      </c>
      <c r="X28" s="109">
        <f>+(L28+K28)/F28*100</f>
        <v>59.375</v>
      </c>
      <c r="Y28" s="90"/>
      <c r="Z28" s="2"/>
      <c r="AA28" s="2"/>
    </row>
    <row r="29" ht="19.5" customHeight="1">
      <c r="A29" s="4" t="s">
        <v>27</v>
      </c>
      <c r="B29" s="91">
        <f>+'23 서구하반기(24)'!B29+'23 下코모도리그(24)'!B29+'24 上코모도리그(24)'!B29+'24 上디비전리그(24)'!B29</f>
        <v>0</v>
      </c>
      <c r="C29" s="91">
        <f>+'23 서구하반기(24)'!C29+'23 下코모도리그(24)'!C29+'24 上코모도리그(24)'!C29+'24 上디비전리그(24)'!C29</f>
        <v>0</v>
      </c>
      <c r="D29" s="91">
        <f>+'23 서구하반기(24)'!D29+'23 下코모도리그(24)'!D29+'24 上코모도리그(24)'!D29+'24 上디비전리그(24)'!D29</f>
        <v>0</v>
      </c>
      <c r="E29" s="91">
        <f>+'23 서구하반기(24)'!E29+'23 下코모도리그(24)'!E29+'24 上코모도리그(24)'!E29+'24 上디비전리그(24)'!E29</f>
        <v>0</v>
      </c>
      <c r="F29" s="91">
        <f>+'23 서구하반기(24)'!F29+'23 下코모도리그(24)'!F29+'24 上코모도리그(24)'!F29+'24 上디비전리그(24)'!F29</f>
        <v>0</v>
      </c>
      <c r="G29" s="91">
        <f>+'23 서구하반기(24)'!G29+'23 下코모도리그(24)'!G29+'24 上코모도리그(24)'!G29+'24 上디비전리그(24)'!G29</f>
        <v>0</v>
      </c>
      <c r="H29" s="105">
        <f>+'23 서구하반기(24)'!H29+'23 下코모도리그(24)'!H29+'24 上코모도리그(24)'!H29+'24 上디비전리그(24)'!H29</f>
        <v>0</v>
      </c>
      <c r="I29" s="106">
        <f>+'23 서구하반기(24)'!I29+'23 下코모도리그(24)'!I29+'24 上코모도리그(24)'!I29+'24 上디비전리그(24)'!I29</f>
        <v>0</v>
      </c>
      <c r="J29" s="91">
        <f>+'23 서구하반기(24)'!J29+'23 下코모도리그(24)'!J29+'24 上코모도리그(24)'!J29+'24 上디비전리그(24)'!J29</f>
        <v>0</v>
      </c>
      <c r="K29" s="107">
        <f>+'23 서구하반기(24)'!K29+'23 下코모도리그(24)'!K29+'24 上코모도리그(24)'!K29+'24 上디비전리그(24)'!K29</f>
        <v>0</v>
      </c>
      <c r="L29" s="107">
        <f>+'23 서구하반기(24)'!L29+'23 下코모도리그(24)'!L29+'24 上코모도리그(24)'!L29+'24 上디비전리그(24)'!L29</f>
        <v>0</v>
      </c>
      <c r="M29" s="106">
        <f>+'23 서구하반기(24)'!M29+'23 下코모도리그(24)'!M29+'24 上코모도리그(24)'!M29+'24 上디비전리그(24)'!M29</f>
        <v>0</v>
      </c>
      <c r="N29" s="91">
        <f>+'23 서구하반기(24)'!N29+'23 下코모도리그(24)'!N29+'24 上코모도리그(24)'!N29+'24 上디비전리그(24)'!N29</f>
        <v>0</v>
      </c>
      <c r="O29" s="91">
        <f>+'23 서구하반기(24)'!O29+'23 下코모도리그(24)'!O29+'24 上코모도리그(24)'!O29+'24 上디비전리그(24)'!O29</f>
        <v>0</v>
      </c>
      <c r="P29" s="108">
        <v>0.0</v>
      </c>
      <c r="Q29" s="110" t="str">
        <f t="shared" si="13"/>
        <v>#DIV/0!</v>
      </c>
      <c r="R29" s="111" t="str">
        <f t="shared" si="14"/>
        <v>#DIV/0!</v>
      </c>
      <c r="S29" s="111" t="str">
        <f t="shared" si="15"/>
        <v>#DIV/0!</v>
      </c>
      <c r="T29" s="110" t="str">
        <f t="shared" si="16"/>
        <v>#DIV/0!</v>
      </c>
      <c r="U29" s="112" t="str">
        <f t="shared" si="17"/>
        <v>#DIV/0!</v>
      </c>
      <c r="V29" s="110" t="str">
        <f t="shared" si="18"/>
        <v>#DIV/0!</v>
      </c>
      <c r="X29" s="113"/>
      <c r="Y29" s="90"/>
      <c r="Z29" s="2"/>
      <c r="AA29" s="2"/>
    </row>
    <row r="30" ht="19.5" customHeight="1">
      <c r="A30" s="4" t="s">
        <v>29</v>
      </c>
      <c r="B30" s="91">
        <f>+'23 서구하반기(24)'!B30+'23 下코모도리그(24)'!B30+'24 上코모도리그(24)'!B30+'24 上디비전리그(24)'!B30</f>
        <v>3</v>
      </c>
      <c r="C30" s="91">
        <f>+'23 서구하반기(24)'!C30+'23 下코모도리그(24)'!C30+'24 上코모도리그(24)'!C30+'24 上디비전리그(24)'!C30</f>
        <v>1</v>
      </c>
      <c r="D30" s="91">
        <f>+'23 서구하반기(24)'!D30+'23 下코모도리그(24)'!D30+'24 上코모도리그(24)'!D30+'24 上디비전리그(24)'!D30</f>
        <v>0</v>
      </c>
      <c r="E30" s="91">
        <f>+'23 서구하반기(24)'!E30+'23 下코모도리그(24)'!E30+'24 上코모도리그(24)'!E30+'24 上디비전리그(24)'!E30</f>
        <v>0</v>
      </c>
      <c r="F30" s="91">
        <f>+'23 서구하반기(24)'!F30+'23 下코모도리그(24)'!F30+'24 上코모도리그(24)'!F30+'24 上디비전리그(24)'!F30</f>
        <v>15</v>
      </c>
      <c r="G30" s="91">
        <f>+'23 서구하반기(24)'!G30+'23 下코모도리그(24)'!G30+'24 上코모도리그(24)'!G30+'24 上디비전리그(24)'!G30</f>
        <v>11</v>
      </c>
      <c r="H30" s="105">
        <f>+'23 서구하반기(24)'!H30+'23 下코모도리그(24)'!H30+'24 上코모도리그(24)'!H30+'24 上디비전리그(24)'!H30</f>
        <v>1.333333</v>
      </c>
      <c r="I30" s="106">
        <f>+'23 서구하반기(24)'!I30+'23 下코모도리그(24)'!I30+'24 上코모도리그(24)'!I30+'24 上디비전리그(24)'!I30</f>
        <v>4</v>
      </c>
      <c r="J30" s="91">
        <f>+'23 서구하반기(24)'!J30+'23 下코모도리그(24)'!J30+'24 上코모도리그(24)'!J30+'24 上디비전리그(24)'!J30</f>
        <v>0</v>
      </c>
      <c r="K30" s="107">
        <f>+'23 서구하반기(24)'!K30+'23 下코모도리그(24)'!K30+'24 上코모도리그(24)'!K30+'24 上디비전리그(24)'!K30</f>
        <v>4</v>
      </c>
      <c r="L30" s="107">
        <f>+'23 서구하반기(24)'!L30+'23 下코모도리그(24)'!L30+'24 上코모도리그(24)'!L30+'24 上디비전리그(24)'!L30</f>
        <v>0</v>
      </c>
      <c r="M30" s="106">
        <f>+'23 서구하반기(24)'!M30+'23 下코모도리그(24)'!M30+'24 上코모도리그(24)'!M30+'24 上디비전리그(24)'!M30</f>
        <v>2</v>
      </c>
      <c r="N30" s="91">
        <f>+'23 서구하반기(24)'!N30+'23 下코모도리그(24)'!N30+'24 上코모도리그(24)'!N30+'24 上디비전리그(24)'!N30</f>
        <v>7</v>
      </c>
      <c r="O30" s="91">
        <f>+'23 서구하반기(24)'!O30+'23 下코모도리그(24)'!O30+'24 上코모도리그(24)'!O30+'24 上디비전리그(24)'!O30</f>
        <v>1</v>
      </c>
      <c r="P30" s="108">
        <f t="shared" ref="P30:P38" si="19">+O30*9/H30</f>
        <v>6.750001688</v>
      </c>
      <c r="Q30" s="33">
        <f t="shared" si="13"/>
        <v>3.00000075</v>
      </c>
      <c r="R30" s="34">
        <f t="shared" si="14"/>
        <v>3.00000075</v>
      </c>
      <c r="S30" s="34">
        <f t="shared" si="15"/>
        <v>0.4444443333</v>
      </c>
      <c r="T30" s="33">
        <f t="shared" si="16"/>
        <v>1.500000375</v>
      </c>
      <c r="U30" s="35">
        <f t="shared" si="17"/>
        <v>0.1428571429</v>
      </c>
      <c r="V30" s="33">
        <f t="shared" si="18"/>
        <v>6.0000015</v>
      </c>
      <c r="X30" s="109">
        <f t="shared" ref="X30:X37" si="20">+(L30+K30)/F30*100</f>
        <v>26.66666667</v>
      </c>
      <c r="Y30" s="90"/>
      <c r="Z30" s="2"/>
      <c r="AA30" s="2"/>
    </row>
    <row r="31" ht="19.5" customHeight="1">
      <c r="A31" s="4" t="s">
        <v>33</v>
      </c>
      <c r="B31" s="91">
        <f>+'23 서구하반기(24)'!B31+'23 下코모도리그(24)'!B31+'24 上코모도리그(24)'!B31+'24 上디비전리그(24)'!B31</f>
        <v>16</v>
      </c>
      <c r="C31" s="91">
        <f>+'23 서구하반기(24)'!C31+'23 下코모도리그(24)'!C31+'24 上코모도리그(24)'!C31+'24 上디비전리그(24)'!C31</f>
        <v>8</v>
      </c>
      <c r="D31" s="91">
        <f>+'23 서구하반기(24)'!D31+'23 下코모도리그(24)'!D31+'24 上코모도리그(24)'!D31+'24 上디비전리그(24)'!D31</f>
        <v>4</v>
      </c>
      <c r="E31" s="91">
        <f>+'23 서구하반기(24)'!E31+'23 下코모도리그(24)'!E31+'24 上코모도리그(24)'!E31+'24 上디비전리그(24)'!E31</f>
        <v>1</v>
      </c>
      <c r="F31" s="91">
        <f>+'23 서구하반기(24)'!F31+'23 下코모도리그(24)'!F31+'24 上코모도리그(24)'!F31+'24 上디비전리그(24)'!F31</f>
        <v>324</v>
      </c>
      <c r="G31" s="91">
        <f>+'23 서구하반기(24)'!G31+'23 下코모도리그(24)'!G31+'24 上코모도리그(24)'!G31+'24 上디비전리그(24)'!G31</f>
        <v>276</v>
      </c>
      <c r="H31" s="105">
        <f>+'23 서구하반기(24)'!H31+'23 下코모도리그(24)'!H31+'24 上코모도리그(24)'!H31+'24 上디비전리그(24)'!H31</f>
        <v>61</v>
      </c>
      <c r="I31" s="106">
        <f>+'23 서구하반기(24)'!I31+'23 下코모도리그(24)'!I31+'24 上코모도리그(24)'!I31+'24 上디비전리그(24)'!I31</f>
        <v>71</v>
      </c>
      <c r="J31" s="91">
        <f>+'23 서구하반기(24)'!J31+'23 下코모도리그(24)'!J31+'24 上코모도리그(24)'!J31+'24 上디비전리그(24)'!J31</f>
        <v>1</v>
      </c>
      <c r="K31" s="107">
        <f>+'23 서구하반기(24)'!K31+'23 下코모도리그(24)'!K31+'24 上코모도리그(24)'!K31+'24 上디비전리그(24)'!K31</f>
        <v>45</v>
      </c>
      <c r="L31" s="107">
        <f>+'23 서구하반기(24)'!L31+'23 下코모도리그(24)'!L31+'24 上코모도리그(24)'!L31+'24 上디비전리그(24)'!L31</f>
        <v>10</v>
      </c>
      <c r="M31" s="106">
        <f>+'23 서구하반기(24)'!M31+'23 下코모도리그(24)'!M31+'24 上코모도리그(24)'!M31+'24 上디비전리그(24)'!M31</f>
        <v>82</v>
      </c>
      <c r="N31" s="91">
        <f>+'23 서구하반기(24)'!N31+'23 下코모도리그(24)'!N31+'24 上코모도리그(24)'!N31+'24 上디비전리그(24)'!N31</f>
        <v>79</v>
      </c>
      <c r="O31" s="91">
        <f>+'23 서구하반기(24)'!O31+'23 下코모도리그(24)'!O31+'24 上코모도리그(24)'!O31+'24 上디비전리그(24)'!O31</f>
        <v>50</v>
      </c>
      <c r="P31" s="108">
        <f t="shared" si="19"/>
        <v>7.37704918</v>
      </c>
      <c r="Q31" s="33">
        <f t="shared" si="13"/>
        <v>0.9016393443</v>
      </c>
      <c r="R31" s="34">
        <f t="shared" si="14"/>
        <v>1.163934426</v>
      </c>
      <c r="S31" s="34">
        <f t="shared" si="15"/>
        <v>3.8125</v>
      </c>
      <c r="T31" s="33">
        <f t="shared" si="16"/>
        <v>1.344262295</v>
      </c>
      <c r="U31" s="35">
        <f t="shared" si="17"/>
        <v>0.6329113924</v>
      </c>
      <c r="V31" s="33">
        <f t="shared" si="18"/>
        <v>2.06557377</v>
      </c>
      <c r="X31" s="109">
        <f t="shared" si="20"/>
        <v>16.97530864</v>
      </c>
      <c r="Y31" s="90"/>
      <c r="Z31" s="2"/>
      <c r="AA31" s="2"/>
    </row>
    <row r="32" ht="19.5" customHeight="1">
      <c r="A32" s="4" t="s">
        <v>35</v>
      </c>
      <c r="B32" s="91">
        <f>'24 上코모도리그(24)'!B32+'24 上디비전리그(24)'!B32</f>
        <v>1</v>
      </c>
      <c r="C32" s="91">
        <f>'24 上코모도리그(24)'!C32+'24 上디비전리그(24)'!C32</f>
        <v>0</v>
      </c>
      <c r="D32" s="91">
        <f>'24 上코모도리그(24)'!D32+'24 上디비전리그(24)'!D32</f>
        <v>0</v>
      </c>
      <c r="E32" s="91">
        <f>'24 上코모도리그(24)'!E32+'24 上디비전리그(24)'!E32</f>
        <v>0</v>
      </c>
      <c r="F32" s="91">
        <f>'24 上코모도리그(24)'!F32+'24 上디비전리그(24)'!F32</f>
        <v>3</v>
      </c>
      <c r="G32" s="91">
        <f>'24 上코모도리그(24)'!G32+'24 上디비전리그(24)'!G32</f>
        <v>1</v>
      </c>
      <c r="H32" s="105">
        <f>'24 上코모도리그(24)'!H32+'24 上디비전리그(24)'!H32</f>
        <v>0.3333333</v>
      </c>
      <c r="I32" s="106">
        <f>'24 上코모도리그(24)'!I32+'24 上디비전리그(24)'!I32</f>
        <v>0</v>
      </c>
      <c r="J32" s="91">
        <f>'24 上코모도리그(24)'!J32+'24 上디비전리그(24)'!J32</f>
        <v>0</v>
      </c>
      <c r="K32" s="107">
        <f>'24 上코모도리그(24)'!K32+'24 上디비전리그(24)'!K32</f>
        <v>2</v>
      </c>
      <c r="L32" s="107">
        <f>'24 上코모도리그(24)'!L32+'24 上디비전리그(24)'!L32</f>
        <v>0</v>
      </c>
      <c r="M32" s="106">
        <f>'24 上코모도리그(24)'!M32+'24 上디비전리그(24)'!M32</f>
        <v>0</v>
      </c>
      <c r="N32" s="91">
        <f>'24 上코모도리그(24)'!N32+'24 上디비전리그(24)'!N32</f>
        <v>0</v>
      </c>
      <c r="O32" s="91">
        <f>'24 上코모도리그(24)'!O32+'24 上디비전리그(24)'!O32</f>
        <v>0</v>
      </c>
      <c r="P32" s="108">
        <f t="shared" si="19"/>
        <v>0</v>
      </c>
      <c r="Q32" s="33"/>
      <c r="R32" s="34"/>
      <c r="S32" s="34"/>
      <c r="T32" s="33"/>
      <c r="U32" s="35"/>
      <c r="V32" s="33"/>
      <c r="X32" s="109">
        <f t="shared" si="20"/>
        <v>66.66666667</v>
      </c>
      <c r="Y32" s="90"/>
      <c r="Z32" s="2"/>
      <c r="AA32" s="2"/>
    </row>
    <row r="33" ht="19.5" customHeight="1">
      <c r="A33" s="4" t="s">
        <v>36</v>
      </c>
      <c r="B33" s="91">
        <f>+'23 서구하반기(24)'!B32+'23 下코모도리그(24)'!B32+'24 上코모도리그(24)'!B33+'24 上디비전리그(24)'!B33</f>
        <v>7</v>
      </c>
      <c r="C33" s="91">
        <f>+'23 서구하반기(24)'!C32+'23 下코모도리그(24)'!C32+'24 上코모도리그(24)'!C33+'24 上디비전리그(24)'!C33</f>
        <v>2</v>
      </c>
      <c r="D33" s="91">
        <f>+'23 서구하반기(24)'!D32+'23 下코모도리그(24)'!D32+'24 上코모도리그(24)'!D33+'24 上디비전리그(24)'!D33</f>
        <v>2</v>
      </c>
      <c r="E33" s="91">
        <f>+'23 서구하반기(24)'!E32+'23 下코모도리그(24)'!E32+'24 上코모도리그(24)'!E33+'24 上디비전리그(24)'!E33</f>
        <v>0</v>
      </c>
      <c r="F33" s="91">
        <f>+'23 서구하반기(24)'!F32+'23 下코모도리그(24)'!F32+'24 上코모도리그(24)'!F33+'24 上디비전리그(24)'!F33</f>
        <v>64</v>
      </c>
      <c r="G33" s="91">
        <f>+'23 서구하반기(24)'!G32+'23 下코모도리그(24)'!G32+'24 上코모도리그(24)'!G33+'24 上디비전리그(24)'!G33</f>
        <v>42</v>
      </c>
      <c r="H33" s="105">
        <f>+'23 서구하반기(24)'!H32+'23 下코모도리그(24)'!H32+'24 上코모도리그(24)'!H33+'24 上디비전리그(24)'!H33</f>
        <v>7.66666</v>
      </c>
      <c r="I33" s="106">
        <f>+'23 서구하반기(24)'!I32+'23 下코모도리그(24)'!I32+'24 上코모도리그(24)'!I33+'24 上디비전리그(24)'!I33</f>
        <v>17</v>
      </c>
      <c r="J33" s="91">
        <f>+'23 서구하반기(24)'!J32+'23 下코모도리그(24)'!J32+'24 上코모도리그(24)'!J33+'24 上디비전리그(24)'!J33</f>
        <v>0</v>
      </c>
      <c r="K33" s="107">
        <f>+'23 서구하반기(24)'!K32+'23 下코모도리그(24)'!K32+'24 上코모도리그(24)'!K33+'24 上디비전리그(24)'!K33</f>
        <v>23</v>
      </c>
      <c r="L33" s="107">
        <f>+'23 서구하반기(24)'!L32+'23 下코모도리그(24)'!L32+'24 上코모도리그(24)'!L33+'24 上디비전리그(24)'!L33</f>
        <v>1</v>
      </c>
      <c r="M33" s="106">
        <f>+'23 서구하반기(24)'!M32+'23 下코모도리그(24)'!M32+'24 上코모도리그(24)'!M33+'24 上디비전리그(24)'!M33</f>
        <v>6</v>
      </c>
      <c r="N33" s="91">
        <f>+'23 서구하반기(24)'!N32+'23 下코모도리그(24)'!N32+'24 上코모도리그(24)'!N33+'24 上디비전리그(24)'!N33</f>
        <v>29</v>
      </c>
      <c r="O33" s="91">
        <f>+'23 서구하반기(24)'!O32+'23 下코모도리그(24)'!O32+'24 上코모도리그(24)'!O33+'24 上디비전리그(24)'!O33</f>
        <v>27</v>
      </c>
      <c r="P33" s="108">
        <f t="shared" si="19"/>
        <v>31.69567974</v>
      </c>
      <c r="Q33" s="33">
        <f t="shared" ref="Q33:Q38" si="21">(K33+L33)/H33</f>
        <v>3.130437505</v>
      </c>
      <c r="R33" s="34">
        <f t="shared" ref="R33:R38" si="22">I33/H33</f>
        <v>2.217393233</v>
      </c>
      <c r="S33" s="34">
        <f t="shared" ref="S33:S37" si="23">H33/B33</f>
        <v>1.095237143</v>
      </c>
      <c r="T33" s="33">
        <f t="shared" ref="T33:T38" si="24">M33/H33</f>
        <v>0.7826093762</v>
      </c>
      <c r="U33" s="35">
        <f t="shared" ref="U33:U38" si="25">O33/N33</f>
        <v>0.9310344828</v>
      </c>
      <c r="V33" s="33">
        <f t="shared" ref="V33:V38" si="26">(I33+K33+L33)/H33</f>
        <v>5.347830737</v>
      </c>
      <c r="X33" s="109">
        <f t="shared" si="20"/>
        <v>37.5</v>
      </c>
      <c r="Y33" s="90"/>
      <c r="Z33" s="2"/>
      <c r="AA33" s="2"/>
    </row>
    <row r="34" ht="19.5" customHeight="1">
      <c r="A34" s="4" t="s">
        <v>37</v>
      </c>
      <c r="B34" s="91">
        <f>+'23 서구하반기(24)'!B33+'23 下코모도리그(24)'!B33+'24 上코모도리그(24)'!B34+'24 上디비전리그(24)'!B34</f>
        <v>10</v>
      </c>
      <c r="C34" s="91">
        <f>+'23 서구하반기(24)'!C33+'23 下코모도리그(24)'!C33+'24 上코모도리그(24)'!C34+'24 上디비전리그(24)'!C34</f>
        <v>2</v>
      </c>
      <c r="D34" s="91">
        <f>+'23 서구하반기(24)'!D33+'23 下코모도리그(24)'!D33+'24 上코모도리그(24)'!D34+'24 上디비전리그(24)'!D34</f>
        <v>3</v>
      </c>
      <c r="E34" s="91">
        <f>+'23 서구하반기(24)'!E33+'23 下코모도리그(24)'!E33+'24 上코모도리그(24)'!E34+'24 上디비전리그(24)'!E34</f>
        <v>0</v>
      </c>
      <c r="F34" s="91">
        <f>+'23 서구하반기(24)'!F33+'23 下코모도리그(24)'!F33+'24 上코모도리그(24)'!F34+'24 上디비전리그(24)'!F34</f>
        <v>170</v>
      </c>
      <c r="G34" s="91">
        <f>+'23 서구하반기(24)'!G33+'23 下코모도리그(24)'!G33+'24 上코모도리그(24)'!G34+'24 上디비전리그(24)'!G34</f>
        <v>125</v>
      </c>
      <c r="H34" s="105">
        <f>+'23 서구하반기(24)'!H33+'23 下코모도리그(24)'!H33+'24 上코모도리그(24)'!H34+'24 上디비전리그(24)'!H34</f>
        <v>22.999966</v>
      </c>
      <c r="I34" s="106">
        <f>+'23 서구하반기(24)'!I33+'23 下코모도리그(24)'!I33+'24 上코모도리그(24)'!I34+'24 上디비전리그(24)'!I34</f>
        <v>65</v>
      </c>
      <c r="J34" s="91">
        <f>+'23 서구하반기(24)'!J33+'23 下코모도리그(24)'!J33+'24 上코모도리그(24)'!J34+'24 上디비전리그(24)'!J34</f>
        <v>1</v>
      </c>
      <c r="K34" s="107">
        <f>+'23 서구하반기(24)'!K33+'23 下코모도리그(24)'!K33+'24 上코모도리그(24)'!K34+'24 上디비전리그(24)'!K34</f>
        <v>32</v>
      </c>
      <c r="L34" s="107">
        <f>+'23 서구하반기(24)'!L33+'23 下코모도리그(24)'!L33+'24 上코모도리그(24)'!L34+'24 上디비전리그(24)'!L34</f>
        <v>9</v>
      </c>
      <c r="M34" s="106">
        <f>+'23 서구하반기(24)'!M33+'23 下코모도리그(24)'!M33+'24 上코모도리그(24)'!M34+'24 上디비전리그(24)'!M34</f>
        <v>26</v>
      </c>
      <c r="N34" s="91">
        <f>+'23 서구하반기(24)'!N33+'23 下코모도리그(24)'!N33+'24 上코모도리그(24)'!N34+'24 上디비전리그(24)'!N34</f>
        <v>74</v>
      </c>
      <c r="O34" s="91">
        <f>+'23 서구하반기(24)'!O33+'23 下코모도리그(24)'!O33+'24 上코모도리그(24)'!O34+'24 上디비전리그(24)'!O34</f>
        <v>62</v>
      </c>
      <c r="P34" s="108">
        <f t="shared" si="19"/>
        <v>24.26090543</v>
      </c>
      <c r="Q34" s="33">
        <f t="shared" si="21"/>
        <v>1.782611331</v>
      </c>
      <c r="R34" s="34">
        <f t="shared" si="22"/>
        <v>2.826091134</v>
      </c>
      <c r="S34" s="34">
        <f t="shared" si="23"/>
        <v>2.2999966</v>
      </c>
      <c r="T34" s="33">
        <f t="shared" si="24"/>
        <v>1.130436454</v>
      </c>
      <c r="U34" s="35">
        <f t="shared" si="25"/>
        <v>0.8378378378</v>
      </c>
      <c r="V34" s="33">
        <f t="shared" si="26"/>
        <v>4.608702465</v>
      </c>
      <c r="X34" s="109">
        <f t="shared" si="20"/>
        <v>24.11764706</v>
      </c>
      <c r="Y34" s="90"/>
      <c r="Z34" s="2"/>
      <c r="AA34" s="2"/>
    </row>
    <row r="35" ht="19.5" customHeight="1">
      <c r="A35" s="4" t="s">
        <v>40</v>
      </c>
      <c r="B35" s="91">
        <f>'24 上코모도리그(24)'!B35+'24 上디비전리그(24)'!B35</f>
        <v>4</v>
      </c>
      <c r="C35" s="91">
        <f>'24 上코모도리그(24)'!C35+'24 上디비전리그(24)'!C35</f>
        <v>0</v>
      </c>
      <c r="D35" s="91">
        <f>'24 上코모도리그(24)'!D35+'24 上디비전리그(24)'!D35</f>
        <v>2</v>
      </c>
      <c r="E35" s="91">
        <f>'24 上코모도리그(24)'!E35+'24 上디비전리그(24)'!E35</f>
        <v>0</v>
      </c>
      <c r="F35" s="91">
        <f>'24 上코모도리그(24)'!F35+'24 上디비전리그(24)'!F35</f>
        <v>50</v>
      </c>
      <c r="G35" s="91">
        <f>'24 上코모도리그(24)'!G35+'24 上디비전리그(24)'!G35</f>
        <v>41</v>
      </c>
      <c r="H35" s="105">
        <f>'24 上코모도리그(24)'!H35+'24 上디비전리그(24)'!H35</f>
        <v>4.666666667</v>
      </c>
      <c r="I35" s="106">
        <f>'24 上코모도리그(24)'!I35+'24 上디비전리그(24)'!I35</f>
        <v>25</v>
      </c>
      <c r="J35" s="91">
        <f>'24 上코모도리그(24)'!J35+'24 上디비전리그(24)'!J35</f>
        <v>2</v>
      </c>
      <c r="K35" s="107">
        <f>'24 上코모도리그(24)'!K35+'24 上디비전리그(24)'!K35</f>
        <v>7</v>
      </c>
      <c r="L35" s="107">
        <f>'24 上코모도리그(24)'!L35+'24 上디비전리그(24)'!L35</f>
        <v>2</v>
      </c>
      <c r="M35" s="106">
        <f>'24 上코모도리그(24)'!M35+'24 上디비전리그(24)'!M35</f>
        <v>5</v>
      </c>
      <c r="N35" s="91">
        <f>'24 上코모도리그(24)'!N35+'24 上디비전리그(24)'!N35</f>
        <v>31</v>
      </c>
      <c r="O35" s="91">
        <f>'24 上코모도리그(24)'!O35+'24 上디비전리그(24)'!O35</f>
        <v>23</v>
      </c>
      <c r="P35" s="108">
        <f t="shared" si="19"/>
        <v>44.35714286</v>
      </c>
      <c r="Q35" s="33">
        <f t="shared" si="21"/>
        <v>1.928571429</v>
      </c>
      <c r="R35" s="34">
        <f t="shared" si="22"/>
        <v>5.357142857</v>
      </c>
      <c r="S35" s="34">
        <f t="shared" si="23"/>
        <v>1.166666667</v>
      </c>
      <c r="T35" s="33">
        <f t="shared" si="24"/>
        <v>1.071428571</v>
      </c>
      <c r="U35" s="35">
        <f t="shared" si="25"/>
        <v>0.7419354839</v>
      </c>
      <c r="V35" s="33">
        <f t="shared" si="26"/>
        <v>7.285714286</v>
      </c>
      <c r="X35" s="109">
        <f t="shared" si="20"/>
        <v>18</v>
      </c>
      <c r="Y35" s="90"/>
      <c r="Z35" s="2"/>
      <c r="AA35" s="2"/>
    </row>
    <row r="36" ht="19.5" customHeight="1">
      <c r="A36" s="4" t="s">
        <v>42</v>
      </c>
      <c r="B36" s="91">
        <f>+'23 서구하반기(24)'!B34+'23 下코모도리그(24)'!B34+'24 上코모도리그(24)'!B36+'24 上디비전리그(24)'!B36</f>
        <v>2</v>
      </c>
      <c r="C36" s="91">
        <f>+'23 서구하반기(24)'!C34+'23 下코모도리그(24)'!C34+'24 上코모도리그(24)'!C36+'24 上디비전리그(24)'!C36</f>
        <v>0</v>
      </c>
      <c r="D36" s="91">
        <f>+'23 서구하반기(24)'!D34+'23 下코모도리그(24)'!D34+'24 上코모도리그(24)'!D36+'24 上디비전리그(24)'!D36</f>
        <v>0</v>
      </c>
      <c r="E36" s="91">
        <f>+'23 서구하반기(24)'!E34+'23 下코모도리그(24)'!E34+'24 上코모도리그(24)'!E36+'24 上디비전리그(24)'!E36</f>
        <v>1</v>
      </c>
      <c r="F36" s="91">
        <f>+'23 서구하반기(24)'!F34+'23 下코모도리그(24)'!F34+'24 上코모도리그(24)'!F36+'24 上디비전리그(24)'!F36</f>
        <v>5</v>
      </c>
      <c r="G36" s="91">
        <f>+'23 서구하반기(24)'!G34+'23 下코모도리그(24)'!G34+'24 上코모도리그(24)'!G36+'24 上디비전리그(24)'!G36</f>
        <v>2</v>
      </c>
      <c r="H36" s="105">
        <f>+'23 서구하반기(24)'!H34+'23 下코모도리그(24)'!H34+'24 上코모도리그(24)'!H36+'24 上디비전리그(24)'!H36</f>
        <v>0.6666666633</v>
      </c>
      <c r="I36" s="106">
        <f>+'23 서구하반기(24)'!I34+'23 下코모도리그(24)'!I34+'24 上코모도리그(24)'!I36+'24 上디비전리그(24)'!I36</f>
        <v>0</v>
      </c>
      <c r="J36" s="91">
        <f>+'23 서구하반기(24)'!J34+'23 下코모도리그(24)'!J34+'24 上코모도리그(24)'!J36+'24 上디비전리그(24)'!J36</f>
        <v>0</v>
      </c>
      <c r="K36" s="107">
        <f>+'23 서구하반기(24)'!K34+'23 下코모도리그(24)'!K34+'24 上코모도리그(24)'!K36+'24 上디비전리그(24)'!K36</f>
        <v>2</v>
      </c>
      <c r="L36" s="107">
        <f>+'23 서구하반기(24)'!L34+'23 下코모도리그(24)'!L34+'24 上코모도리그(24)'!L36+'24 上디비전리그(24)'!L36</f>
        <v>1</v>
      </c>
      <c r="M36" s="106">
        <f>+'23 서구하반기(24)'!M34+'23 下코모도리그(24)'!M34+'24 上코모도리그(24)'!M36+'24 上디비전리그(24)'!M36</f>
        <v>0</v>
      </c>
      <c r="N36" s="91">
        <f>+'23 서구하반기(24)'!N34+'23 下코모도리그(24)'!N34+'24 上코모도리그(24)'!N36+'24 上디비전리그(24)'!N36</f>
        <v>1</v>
      </c>
      <c r="O36" s="91">
        <f>+'23 서구하반기(24)'!O34+'23 下코모도리그(24)'!O34+'24 上코모도리그(24)'!O36+'24 上디비전리그(24)'!O36</f>
        <v>0</v>
      </c>
      <c r="P36" s="108">
        <f t="shared" si="19"/>
        <v>0</v>
      </c>
      <c r="Q36" s="33">
        <f t="shared" si="21"/>
        <v>4.500000023</v>
      </c>
      <c r="R36" s="34">
        <f t="shared" si="22"/>
        <v>0</v>
      </c>
      <c r="S36" s="34">
        <f t="shared" si="23"/>
        <v>0.3333333317</v>
      </c>
      <c r="T36" s="33">
        <f t="shared" si="24"/>
        <v>0</v>
      </c>
      <c r="U36" s="35">
        <f t="shared" si="25"/>
        <v>0</v>
      </c>
      <c r="V36" s="33">
        <f t="shared" si="26"/>
        <v>4.500000023</v>
      </c>
      <c r="X36" s="109">
        <f t="shared" si="20"/>
        <v>60</v>
      </c>
      <c r="Y36" s="90"/>
      <c r="Z36" s="2"/>
      <c r="AA36" s="2"/>
    </row>
    <row r="37" ht="19.5" customHeight="1">
      <c r="A37" s="4" t="s">
        <v>43</v>
      </c>
      <c r="B37" s="91">
        <f>+'23 서구하반기(24)'!B35+'23 下코모도리그(24)'!B35+'24 上코모도리그(24)'!B37+'24 上디비전리그(24)'!B37</f>
        <v>14</v>
      </c>
      <c r="C37" s="91">
        <f>+'23 서구하반기(24)'!C35+'23 下코모도리그(24)'!C35+'24 上코모도리그(24)'!C37+'24 上디비전리그(24)'!C37</f>
        <v>3</v>
      </c>
      <c r="D37" s="91">
        <f>+'23 서구하반기(24)'!D35+'23 下코모도리그(24)'!D35+'24 上코모도리그(24)'!D37+'24 上디비전리그(24)'!D37</f>
        <v>3</v>
      </c>
      <c r="E37" s="91">
        <f>+'23 서구하반기(24)'!E35+'23 下코모도리그(24)'!E35+'24 上코모도리그(24)'!E37+'24 上디비전리그(24)'!E37</f>
        <v>0</v>
      </c>
      <c r="F37" s="91">
        <f>+'23 서구하반기(24)'!F35+'23 下코모도리그(24)'!F35+'24 上코모도리그(24)'!F37+'24 上디비전리그(24)'!F37</f>
        <v>160</v>
      </c>
      <c r="G37" s="91">
        <f>+'23 서구하반기(24)'!G35+'23 下코모도리그(24)'!G35+'24 上코모도리그(24)'!G37+'24 上디비전리그(24)'!G37</f>
        <v>113</v>
      </c>
      <c r="H37" s="105">
        <f>+'23 서구하반기(24)'!H35+'23 下코모도리그(24)'!H35+'24 上코모도리그(24)'!H37+'24 上디비전리그(24)'!H37</f>
        <v>26.66666632</v>
      </c>
      <c r="I37" s="106">
        <f>+'23 서구하반기(24)'!I35+'23 下코모도리그(24)'!I35+'24 上코모도리그(24)'!I37+'24 上디비전리그(24)'!I37</f>
        <v>31</v>
      </c>
      <c r="J37" s="91">
        <f>+'23 서구하반기(24)'!J35+'23 下코모도리그(24)'!J35+'24 上코모도리그(24)'!J37+'24 上디비전리그(24)'!J37</f>
        <v>0</v>
      </c>
      <c r="K37" s="107">
        <f>+'23 서구하반기(24)'!K35+'23 下코모도리그(24)'!K35+'24 上코모도리그(24)'!K37+'24 上디비전리그(24)'!K37</f>
        <v>33</v>
      </c>
      <c r="L37" s="107">
        <f>+'23 서구하반기(24)'!L35+'23 下코모도리그(24)'!L35+'24 上코모도리그(24)'!L37+'24 上디비전리그(24)'!L37</f>
        <v>10</v>
      </c>
      <c r="M37" s="106">
        <f>+'23 서구하반기(24)'!M35+'23 下코모도리그(24)'!M35+'24 上코모도리그(24)'!M37+'24 上디비전리그(24)'!M37</f>
        <v>45</v>
      </c>
      <c r="N37" s="91">
        <f>+'23 서구하반기(24)'!N35+'23 下코모도리그(24)'!N35+'24 上코모도리그(24)'!N37+'24 上디비전리그(24)'!N37</f>
        <v>42</v>
      </c>
      <c r="O37" s="91">
        <f>+'23 서구하반기(24)'!O35+'23 下코모도리그(24)'!O35+'24 上코모도리그(24)'!O37+'24 上디비전리그(24)'!O37</f>
        <v>35</v>
      </c>
      <c r="P37" s="108">
        <f t="shared" si="19"/>
        <v>11.81250015</v>
      </c>
      <c r="Q37" s="33">
        <f t="shared" si="21"/>
        <v>1.612500021</v>
      </c>
      <c r="R37" s="34">
        <f t="shared" si="22"/>
        <v>1.162500015</v>
      </c>
      <c r="S37" s="34">
        <f t="shared" si="23"/>
        <v>1.90476188</v>
      </c>
      <c r="T37" s="33">
        <f t="shared" si="24"/>
        <v>1.687500022</v>
      </c>
      <c r="U37" s="35">
        <f t="shared" si="25"/>
        <v>0.8333333333</v>
      </c>
      <c r="V37" s="33">
        <f t="shared" si="26"/>
        <v>2.775000036</v>
      </c>
      <c r="X37" s="109">
        <f t="shared" si="20"/>
        <v>26.875</v>
      </c>
      <c r="Y37" s="90"/>
      <c r="Z37" s="2"/>
      <c r="AA37" s="2"/>
    </row>
    <row r="38" ht="19.5" customHeight="1">
      <c r="A38" s="23" t="s">
        <v>45</v>
      </c>
      <c r="B38" s="23"/>
      <c r="C38" s="23">
        <f t="shared" ref="C38:O38" si="27">SUM(C28:C37)</f>
        <v>16</v>
      </c>
      <c r="D38" s="23">
        <f t="shared" si="27"/>
        <v>14</v>
      </c>
      <c r="E38" s="23">
        <f t="shared" si="27"/>
        <v>2</v>
      </c>
      <c r="F38" s="23">
        <f t="shared" si="27"/>
        <v>823</v>
      </c>
      <c r="G38" s="23">
        <f t="shared" si="27"/>
        <v>623</v>
      </c>
      <c r="H38" s="37">
        <f t="shared" si="27"/>
        <v>127.9996253</v>
      </c>
      <c r="I38" s="23">
        <f t="shared" si="27"/>
        <v>217</v>
      </c>
      <c r="J38" s="23">
        <f t="shared" si="27"/>
        <v>4</v>
      </c>
      <c r="K38" s="23">
        <f t="shared" si="27"/>
        <v>167</v>
      </c>
      <c r="L38" s="23">
        <f t="shared" si="27"/>
        <v>33</v>
      </c>
      <c r="M38" s="23">
        <f t="shared" si="27"/>
        <v>167</v>
      </c>
      <c r="N38" s="23">
        <f t="shared" si="27"/>
        <v>285</v>
      </c>
      <c r="O38" s="23">
        <f t="shared" si="27"/>
        <v>215</v>
      </c>
      <c r="P38" s="38">
        <f t="shared" si="19"/>
        <v>15.11723176</v>
      </c>
      <c r="Q38" s="39">
        <f t="shared" si="21"/>
        <v>1.562504574</v>
      </c>
      <c r="R38" s="40">
        <f t="shared" si="22"/>
        <v>1.695317463</v>
      </c>
      <c r="S38" s="40"/>
      <c r="T38" s="39">
        <f t="shared" si="24"/>
        <v>1.304691319</v>
      </c>
      <c r="U38" s="41">
        <f t="shared" si="25"/>
        <v>0.7543859649</v>
      </c>
      <c r="V38" s="39">
        <f t="shared" si="26"/>
        <v>3.257822037</v>
      </c>
      <c r="X38" s="39"/>
      <c r="Y38" s="90"/>
      <c r="Z38" s="2"/>
      <c r="AA38" s="2"/>
    </row>
    <row r="39" ht="16.5" customHeight="1">
      <c r="Z39" s="2"/>
      <c r="AA39" s="2"/>
    </row>
    <row r="40" ht="16.5" customHeight="1">
      <c r="Z40" s="2"/>
      <c r="AA40" s="2"/>
    </row>
    <row r="41" ht="16.5" customHeight="1">
      <c r="G41" s="53">
        <f>+(K38+L38)/F38</f>
        <v>0.2430133657</v>
      </c>
      <c r="Z41" s="2"/>
      <c r="AA41" s="2"/>
    </row>
    <row r="42" ht="16.5" customHeight="1">
      <c r="Z42" s="2"/>
      <c r="AA42" s="2"/>
    </row>
    <row r="43" ht="16.5" customHeight="1">
      <c r="Z43" s="2"/>
      <c r="AA43" s="2"/>
    </row>
    <row r="44" ht="16.5" customHeight="1">
      <c r="Z44" s="2"/>
      <c r="AA44" s="2"/>
    </row>
    <row r="45" ht="16.5" customHeight="1">
      <c r="Z45" s="2"/>
      <c r="AA45" s="2"/>
    </row>
    <row r="46" ht="16.5" customHeight="1">
      <c r="Z46" s="2"/>
      <c r="AA46" s="2"/>
    </row>
    <row r="47" ht="16.5" customHeight="1">
      <c r="Z47" s="2"/>
      <c r="AA47" s="2"/>
    </row>
    <row r="48" ht="16.5" customHeight="1">
      <c r="Z48" s="2"/>
      <c r="AA48" s="2"/>
    </row>
    <row r="49" ht="16.5" customHeight="1">
      <c r="Z49" s="2"/>
      <c r="AA49" s="2"/>
    </row>
    <row r="50" ht="16.5" customHeight="1">
      <c r="Z50" s="2"/>
      <c r="AA50" s="2"/>
    </row>
    <row r="51" ht="16.5" customHeight="1">
      <c r="Z51" s="2"/>
      <c r="AA51" s="2"/>
    </row>
    <row r="52" ht="16.5" customHeight="1">
      <c r="Z52" s="2"/>
      <c r="AA52" s="2"/>
    </row>
    <row r="53" ht="16.5" customHeight="1">
      <c r="Z53" s="2"/>
      <c r="AA53" s="2"/>
    </row>
    <row r="54" ht="16.5" customHeight="1">
      <c r="Z54" s="2"/>
      <c r="AA54" s="2"/>
    </row>
    <row r="55" ht="16.5" customHeight="1">
      <c r="Z55" s="2"/>
      <c r="AA55" s="2"/>
    </row>
    <row r="56" ht="16.5" customHeight="1">
      <c r="Z56" s="2"/>
      <c r="AA56" s="2"/>
    </row>
    <row r="57" ht="16.5" customHeight="1">
      <c r="Z57" s="2"/>
      <c r="AA57" s="2"/>
    </row>
    <row r="58" ht="16.5" customHeight="1">
      <c r="Z58" s="2"/>
      <c r="AA58" s="2"/>
    </row>
    <row r="59" ht="16.5" customHeight="1">
      <c r="Z59" s="2"/>
      <c r="AA59" s="2"/>
    </row>
    <row r="60" ht="16.5" customHeight="1">
      <c r="Z60" s="2"/>
      <c r="AA60" s="2"/>
    </row>
    <row r="61" ht="16.5" customHeight="1">
      <c r="Z61" s="2"/>
      <c r="AA61" s="2"/>
    </row>
    <row r="62" ht="16.5" customHeight="1">
      <c r="Z62" s="2"/>
      <c r="AA62" s="2"/>
    </row>
    <row r="63" ht="16.5" customHeight="1">
      <c r="Z63" s="2"/>
      <c r="AA63" s="2"/>
    </row>
    <row r="64" ht="16.5" customHeight="1">
      <c r="Z64" s="2"/>
      <c r="AA64" s="2"/>
    </row>
    <row r="65" ht="16.5" customHeight="1">
      <c r="Z65" s="2"/>
      <c r="AA65" s="2"/>
    </row>
    <row r="66" ht="16.5" customHeight="1">
      <c r="Z66" s="2"/>
      <c r="AA66" s="2"/>
    </row>
    <row r="67" ht="16.5" customHeight="1">
      <c r="Z67" s="2"/>
      <c r="AA67" s="2"/>
    </row>
    <row r="68" ht="16.5" customHeight="1">
      <c r="Z68" s="2"/>
      <c r="AA68" s="2"/>
    </row>
    <row r="69" ht="16.5" customHeight="1">
      <c r="Z69" s="2"/>
      <c r="AA69" s="2"/>
    </row>
    <row r="70" ht="16.5" customHeight="1">
      <c r="Z70" s="2"/>
      <c r="AA70" s="2"/>
    </row>
    <row r="71" ht="16.5" customHeight="1">
      <c r="Z71" s="2"/>
      <c r="AA71" s="2"/>
    </row>
    <row r="72" ht="16.5" customHeight="1">
      <c r="Z72" s="2"/>
      <c r="AA72" s="2"/>
    </row>
    <row r="73" ht="16.5" customHeight="1">
      <c r="Z73" s="2"/>
      <c r="AA73" s="2"/>
    </row>
    <row r="74" ht="16.5" customHeight="1">
      <c r="Z74" s="2"/>
      <c r="AA74" s="2"/>
    </row>
    <row r="75" ht="16.5" customHeight="1">
      <c r="Z75" s="2"/>
      <c r="AA75" s="2"/>
    </row>
    <row r="76" ht="16.5" customHeight="1">
      <c r="Z76" s="2"/>
      <c r="AA76" s="2"/>
    </row>
    <row r="77" ht="16.5" customHeight="1">
      <c r="Z77" s="2"/>
      <c r="AA77" s="2"/>
    </row>
    <row r="78" ht="16.5" customHeight="1">
      <c r="Z78" s="2"/>
      <c r="AA78" s="2"/>
    </row>
    <row r="79" ht="16.5" customHeight="1">
      <c r="Z79" s="2"/>
      <c r="AA79" s="2"/>
    </row>
    <row r="80" ht="16.5" customHeight="1">
      <c r="Z80" s="2"/>
      <c r="AA80" s="2"/>
    </row>
    <row r="81" ht="16.5" customHeight="1">
      <c r="Z81" s="2"/>
      <c r="AA81" s="2"/>
    </row>
    <row r="82" ht="16.5" customHeight="1">
      <c r="Z82" s="2"/>
      <c r="AA82" s="2"/>
    </row>
    <row r="83" ht="16.5" customHeight="1">
      <c r="Z83" s="2"/>
      <c r="AA83" s="2"/>
    </row>
    <row r="84" ht="16.5" customHeight="1">
      <c r="Z84" s="2"/>
      <c r="AA84" s="2"/>
    </row>
    <row r="85" ht="16.5" customHeight="1">
      <c r="Z85" s="2"/>
      <c r="AA85" s="2"/>
    </row>
    <row r="86" ht="16.5" customHeight="1">
      <c r="Z86" s="2"/>
      <c r="AA86" s="2"/>
    </row>
    <row r="87" ht="16.5" customHeight="1">
      <c r="Z87" s="2"/>
      <c r="AA87" s="2"/>
    </row>
    <row r="88" ht="16.5" customHeight="1">
      <c r="Z88" s="2"/>
      <c r="AA88" s="2"/>
    </row>
    <row r="89" ht="16.5" customHeight="1">
      <c r="Z89" s="2"/>
      <c r="AA89" s="2"/>
    </row>
    <row r="90" ht="16.5" customHeight="1">
      <c r="Z90" s="2"/>
      <c r="AA90" s="2"/>
    </row>
    <row r="91" ht="16.5" customHeight="1">
      <c r="Z91" s="2"/>
      <c r="AA91" s="2"/>
    </row>
    <row r="92" ht="16.5" customHeight="1">
      <c r="Z92" s="2"/>
      <c r="AA92" s="2"/>
    </row>
    <row r="93" ht="16.5" customHeight="1">
      <c r="Z93" s="2"/>
      <c r="AA93" s="2"/>
    </row>
    <row r="94" ht="16.5" customHeight="1">
      <c r="Z94" s="2"/>
      <c r="AA94" s="2"/>
    </row>
    <row r="95" ht="16.5" customHeight="1">
      <c r="Z95" s="2"/>
      <c r="AA95" s="2"/>
    </row>
    <row r="96" ht="16.5" customHeight="1">
      <c r="Z96" s="2"/>
      <c r="AA96" s="2"/>
    </row>
    <row r="97" ht="16.5" customHeight="1">
      <c r="Z97" s="2"/>
      <c r="AA97" s="2"/>
    </row>
    <row r="98" ht="16.5" customHeight="1">
      <c r="Z98" s="2"/>
      <c r="AA98" s="2"/>
    </row>
    <row r="99" ht="16.5" customHeight="1">
      <c r="Z99" s="2"/>
      <c r="AA99" s="2"/>
    </row>
    <row r="100" ht="16.5" customHeight="1">
      <c r="Z100" s="2"/>
      <c r="AA100" s="2"/>
    </row>
    <row r="101" ht="16.5" customHeight="1">
      <c r="Z101" s="2"/>
      <c r="AA101" s="2"/>
    </row>
    <row r="102" ht="16.5" customHeight="1">
      <c r="Z102" s="2"/>
      <c r="AA102" s="2"/>
    </row>
    <row r="103" ht="16.5" customHeight="1">
      <c r="Z103" s="2"/>
      <c r="AA103" s="2"/>
    </row>
    <row r="104" ht="16.5" customHeight="1">
      <c r="Z104" s="2"/>
      <c r="AA104" s="2"/>
    </row>
    <row r="105" ht="16.5" customHeight="1">
      <c r="Z105" s="2"/>
      <c r="AA105" s="2"/>
    </row>
    <row r="106" ht="16.5" customHeight="1">
      <c r="Z106" s="2"/>
      <c r="AA106" s="2"/>
    </row>
    <row r="107" ht="16.5" customHeight="1">
      <c r="Z107" s="2"/>
      <c r="AA107" s="2"/>
    </row>
    <row r="108" ht="16.5" customHeight="1">
      <c r="Z108" s="2"/>
      <c r="AA108" s="2"/>
    </row>
    <row r="109" ht="16.5" customHeight="1">
      <c r="Z109" s="2"/>
      <c r="AA109" s="2"/>
    </row>
    <row r="110" ht="16.5" customHeight="1">
      <c r="Z110" s="2"/>
      <c r="AA110" s="2"/>
    </row>
    <row r="111" ht="16.5" customHeight="1">
      <c r="Z111" s="2"/>
      <c r="AA111" s="2"/>
    </row>
    <row r="112" ht="16.5" customHeight="1">
      <c r="Z112" s="2"/>
      <c r="AA112" s="2"/>
    </row>
    <row r="113" ht="16.5" customHeight="1">
      <c r="Z113" s="2"/>
      <c r="AA113" s="2"/>
    </row>
    <row r="114" ht="16.5" customHeight="1">
      <c r="Z114" s="2"/>
      <c r="AA114" s="2"/>
    </row>
    <row r="115" ht="16.5" customHeight="1">
      <c r="Z115" s="2"/>
      <c r="AA115" s="2"/>
    </row>
    <row r="116" ht="16.5" customHeight="1">
      <c r="Z116" s="2"/>
      <c r="AA116" s="2"/>
    </row>
    <row r="117" ht="16.5" customHeight="1">
      <c r="Z117" s="2"/>
      <c r="AA117" s="2"/>
    </row>
    <row r="118" ht="16.5" customHeight="1">
      <c r="Z118" s="2"/>
      <c r="AA118" s="2"/>
    </row>
    <row r="119" ht="16.5" customHeight="1">
      <c r="Z119" s="2"/>
      <c r="AA119" s="2"/>
    </row>
    <row r="120" ht="16.5" customHeight="1">
      <c r="Z120" s="2"/>
      <c r="AA120" s="2"/>
    </row>
    <row r="121" ht="16.5" customHeight="1">
      <c r="Z121" s="2"/>
      <c r="AA121" s="2"/>
    </row>
    <row r="122" ht="16.5" customHeight="1">
      <c r="Z122" s="2"/>
      <c r="AA122" s="2"/>
    </row>
    <row r="123" ht="16.5" customHeight="1">
      <c r="Z123" s="2"/>
      <c r="AA123" s="2"/>
    </row>
    <row r="124" ht="16.5" customHeight="1">
      <c r="Z124" s="2"/>
      <c r="AA124" s="2"/>
    </row>
    <row r="125" ht="16.5" customHeight="1">
      <c r="Z125" s="2"/>
      <c r="AA125" s="2"/>
    </row>
    <row r="126" ht="16.5" customHeight="1">
      <c r="Z126" s="2"/>
      <c r="AA126" s="2"/>
    </row>
    <row r="127" ht="16.5" customHeight="1">
      <c r="Z127" s="2"/>
      <c r="AA127" s="2"/>
    </row>
    <row r="128" ht="16.5" customHeight="1">
      <c r="Z128" s="2"/>
      <c r="AA128" s="2"/>
    </row>
    <row r="129" ht="16.5" customHeight="1">
      <c r="Z129" s="2"/>
      <c r="AA129" s="2"/>
    </row>
    <row r="130" ht="16.5" customHeight="1">
      <c r="Z130" s="2"/>
      <c r="AA130" s="2"/>
    </row>
    <row r="131" ht="16.5" customHeight="1">
      <c r="Z131" s="2"/>
      <c r="AA131" s="2"/>
    </row>
    <row r="132" ht="16.5" customHeight="1">
      <c r="Z132" s="2"/>
      <c r="AA132" s="2"/>
    </row>
    <row r="133" ht="16.5" customHeight="1">
      <c r="Z133" s="2"/>
      <c r="AA133" s="2"/>
    </row>
    <row r="134" ht="16.5" customHeight="1">
      <c r="Z134" s="2"/>
      <c r="AA134" s="2"/>
    </row>
    <row r="135" ht="16.5" customHeight="1">
      <c r="Z135" s="2"/>
      <c r="AA135" s="2"/>
    </row>
    <row r="136" ht="16.5" customHeight="1">
      <c r="Z136" s="2"/>
      <c r="AA136" s="2"/>
    </row>
    <row r="137" ht="16.5" customHeight="1">
      <c r="Z137" s="2"/>
      <c r="AA137" s="2"/>
    </row>
    <row r="138" ht="16.5" customHeight="1">
      <c r="Z138" s="2"/>
      <c r="AA138" s="2"/>
    </row>
    <row r="139" ht="16.5" customHeight="1">
      <c r="Z139" s="2"/>
      <c r="AA139" s="2"/>
    </row>
    <row r="140" ht="16.5" customHeight="1">
      <c r="Z140" s="2"/>
      <c r="AA140" s="2"/>
    </row>
    <row r="141" ht="16.5" customHeight="1">
      <c r="Z141" s="2"/>
      <c r="AA141" s="2"/>
    </row>
    <row r="142" ht="16.5" customHeight="1">
      <c r="Z142" s="2"/>
      <c r="AA142" s="2"/>
    </row>
    <row r="143" ht="16.5" customHeight="1">
      <c r="Z143" s="2"/>
      <c r="AA143" s="2"/>
    </row>
    <row r="144" ht="16.5" customHeight="1">
      <c r="Z144" s="2"/>
      <c r="AA144" s="2"/>
    </row>
    <row r="145" ht="16.5" customHeight="1">
      <c r="Z145" s="2"/>
      <c r="AA145" s="2"/>
    </row>
    <row r="146" ht="16.5" customHeight="1">
      <c r="Z146" s="2"/>
      <c r="AA146" s="2"/>
    </row>
    <row r="147" ht="16.5" customHeight="1">
      <c r="Z147" s="2"/>
      <c r="AA147" s="2"/>
    </row>
    <row r="148" ht="16.5" customHeight="1">
      <c r="Z148" s="2"/>
      <c r="AA148" s="2"/>
    </row>
    <row r="149" ht="16.5" customHeight="1">
      <c r="Z149" s="2"/>
      <c r="AA149" s="2"/>
    </row>
    <row r="150" ht="16.5" customHeight="1">
      <c r="Z150" s="2"/>
      <c r="AA150" s="2"/>
    </row>
    <row r="151" ht="16.5" customHeight="1">
      <c r="Z151" s="2"/>
      <c r="AA151" s="2"/>
    </row>
    <row r="152" ht="16.5" customHeight="1">
      <c r="Z152" s="2"/>
      <c r="AA152" s="2"/>
    </row>
    <row r="153" ht="16.5" customHeight="1">
      <c r="Z153" s="2"/>
      <c r="AA153" s="2"/>
    </row>
    <row r="154" ht="16.5" customHeight="1">
      <c r="Z154" s="2"/>
      <c r="AA154" s="2"/>
    </row>
    <row r="155" ht="16.5" customHeight="1">
      <c r="Z155" s="2"/>
      <c r="AA155" s="2"/>
    </row>
    <row r="156" ht="16.5" customHeight="1">
      <c r="Z156" s="2"/>
      <c r="AA156" s="2"/>
    </row>
    <row r="157" ht="16.5" customHeight="1">
      <c r="Z157" s="2"/>
      <c r="AA157" s="2"/>
    </row>
    <row r="158" ht="16.5" customHeight="1">
      <c r="Z158" s="2"/>
      <c r="AA158" s="2"/>
    </row>
    <row r="159" ht="16.5" customHeight="1">
      <c r="Z159" s="2"/>
      <c r="AA159" s="2"/>
    </row>
    <row r="160" ht="16.5" customHeight="1">
      <c r="Z160" s="2"/>
      <c r="AA160" s="2"/>
    </row>
    <row r="161" ht="16.5" customHeight="1">
      <c r="Z161" s="2"/>
      <c r="AA161" s="2"/>
    </row>
    <row r="162" ht="16.5" customHeight="1">
      <c r="Z162" s="2"/>
      <c r="AA162" s="2"/>
    </row>
    <row r="163" ht="16.5" customHeight="1">
      <c r="Z163" s="2"/>
      <c r="AA163" s="2"/>
    </row>
    <row r="164" ht="16.5" customHeight="1">
      <c r="Z164" s="2"/>
      <c r="AA164" s="2"/>
    </row>
    <row r="165" ht="16.5" customHeight="1">
      <c r="Z165" s="2"/>
      <c r="AA165" s="2"/>
    </row>
    <row r="166" ht="16.5" customHeight="1">
      <c r="Z166" s="2"/>
      <c r="AA166" s="2"/>
    </row>
    <row r="167" ht="16.5" customHeight="1">
      <c r="Z167" s="2"/>
      <c r="AA167" s="2"/>
    </row>
    <row r="168" ht="16.5" customHeight="1">
      <c r="Z168" s="2"/>
      <c r="AA168" s="2"/>
    </row>
    <row r="169" ht="16.5" customHeight="1">
      <c r="Z169" s="2"/>
      <c r="AA169" s="2"/>
    </row>
    <row r="170" ht="16.5" customHeight="1">
      <c r="Z170" s="2"/>
      <c r="AA170" s="2"/>
    </row>
    <row r="171" ht="16.5" customHeight="1">
      <c r="Z171" s="2"/>
      <c r="AA171" s="2"/>
    </row>
    <row r="172" ht="16.5" customHeight="1">
      <c r="Z172" s="2"/>
      <c r="AA172" s="2"/>
    </row>
    <row r="173" ht="16.5" customHeight="1">
      <c r="Z173" s="2"/>
      <c r="AA173" s="2"/>
    </row>
    <row r="174" ht="16.5" customHeight="1">
      <c r="Z174" s="2"/>
      <c r="AA174" s="2"/>
    </row>
    <row r="175" ht="16.5" customHeight="1">
      <c r="Z175" s="2"/>
      <c r="AA175" s="2"/>
    </row>
    <row r="176" ht="16.5" customHeight="1">
      <c r="Z176" s="2"/>
      <c r="AA176" s="2"/>
    </row>
    <row r="177" ht="16.5" customHeight="1">
      <c r="Z177" s="2"/>
      <c r="AA177" s="2"/>
    </row>
    <row r="178" ht="16.5" customHeight="1">
      <c r="Z178" s="2"/>
      <c r="AA178" s="2"/>
    </row>
    <row r="179" ht="16.5" customHeight="1">
      <c r="Z179" s="2"/>
      <c r="AA179" s="2"/>
    </row>
    <row r="180" ht="16.5" customHeight="1">
      <c r="Z180" s="2"/>
      <c r="AA180" s="2"/>
    </row>
    <row r="181" ht="16.5" customHeight="1">
      <c r="Z181" s="2"/>
      <c r="AA181" s="2"/>
    </row>
    <row r="182" ht="16.5" customHeight="1">
      <c r="Z182" s="2"/>
      <c r="AA182" s="2"/>
    </row>
    <row r="183" ht="16.5" customHeight="1">
      <c r="Z183" s="2"/>
      <c r="AA183" s="2"/>
    </row>
    <row r="184" ht="16.5" customHeight="1">
      <c r="Z184" s="2"/>
      <c r="AA184" s="2"/>
    </row>
    <row r="185" ht="16.5" customHeight="1">
      <c r="Z185" s="2"/>
      <c r="AA185" s="2"/>
    </row>
    <row r="186" ht="16.5" customHeight="1">
      <c r="Z186" s="2"/>
      <c r="AA186" s="2"/>
    </row>
    <row r="187" ht="16.5" customHeight="1">
      <c r="Z187" s="2"/>
      <c r="AA187" s="2"/>
    </row>
    <row r="188" ht="16.5" customHeight="1">
      <c r="Z188" s="2"/>
      <c r="AA188" s="2"/>
    </row>
    <row r="189" ht="16.5" customHeight="1">
      <c r="Z189" s="2"/>
      <c r="AA189" s="2"/>
    </row>
    <row r="190" ht="16.5" customHeight="1">
      <c r="Z190" s="2"/>
      <c r="AA190" s="2"/>
    </row>
    <row r="191" ht="16.5" customHeight="1">
      <c r="Z191" s="2"/>
      <c r="AA191" s="2"/>
    </row>
    <row r="192" ht="16.5" customHeight="1">
      <c r="Z192" s="2"/>
      <c r="AA192" s="2"/>
    </row>
    <row r="193" ht="16.5" customHeight="1">
      <c r="Z193" s="2"/>
      <c r="AA193" s="2"/>
    </row>
    <row r="194" ht="16.5" customHeight="1">
      <c r="Z194" s="2"/>
      <c r="AA194" s="2"/>
    </row>
    <row r="195" ht="16.5" customHeight="1">
      <c r="Z195" s="2"/>
      <c r="AA195" s="2"/>
    </row>
    <row r="196" ht="16.5" customHeight="1">
      <c r="Z196" s="2"/>
      <c r="AA196" s="2"/>
    </row>
    <row r="197" ht="16.5" customHeight="1">
      <c r="Z197" s="2"/>
      <c r="AA197" s="2"/>
    </row>
    <row r="198" ht="16.5" customHeight="1">
      <c r="Z198" s="2"/>
      <c r="AA198" s="2"/>
    </row>
    <row r="199" ht="16.5" customHeight="1">
      <c r="Z199" s="2"/>
      <c r="AA199" s="2"/>
    </row>
    <row r="200" ht="16.5" customHeight="1">
      <c r="Z200" s="2"/>
      <c r="AA200" s="2"/>
    </row>
    <row r="201" ht="16.5" customHeight="1">
      <c r="Z201" s="2"/>
      <c r="AA201" s="2"/>
    </row>
    <row r="202" ht="16.5" customHeight="1">
      <c r="Z202" s="2"/>
      <c r="AA202" s="2"/>
    </row>
    <row r="203" ht="16.5" customHeight="1">
      <c r="Z203" s="2"/>
      <c r="AA203" s="2"/>
    </row>
    <row r="204" ht="16.5" customHeight="1">
      <c r="Z204" s="2"/>
      <c r="AA204" s="2"/>
    </row>
    <row r="205" ht="16.5" customHeight="1">
      <c r="Z205" s="2"/>
      <c r="AA205" s="2"/>
    </row>
    <row r="206" ht="16.5" customHeight="1">
      <c r="Z206" s="2"/>
      <c r="AA206" s="2"/>
    </row>
    <row r="207" ht="16.5" customHeight="1">
      <c r="Z207" s="2"/>
      <c r="AA207" s="2"/>
    </row>
    <row r="208" ht="16.5" customHeight="1">
      <c r="Z208" s="2"/>
      <c r="AA208" s="2"/>
    </row>
    <row r="209" ht="16.5" customHeight="1">
      <c r="Z209" s="2"/>
      <c r="AA209" s="2"/>
    </row>
    <row r="210" ht="16.5" customHeight="1">
      <c r="Z210" s="2"/>
      <c r="AA210" s="2"/>
    </row>
    <row r="211" ht="16.5" customHeight="1">
      <c r="Z211" s="2"/>
      <c r="AA211" s="2"/>
    </row>
    <row r="212" ht="16.5" customHeight="1">
      <c r="Z212" s="2"/>
      <c r="AA212" s="2"/>
    </row>
    <row r="213" ht="16.5" customHeight="1">
      <c r="Z213" s="2"/>
      <c r="AA213" s="2"/>
    </row>
    <row r="214" ht="16.5" customHeight="1">
      <c r="Z214" s="2"/>
      <c r="AA214" s="2"/>
    </row>
    <row r="215" ht="16.5" customHeight="1">
      <c r="Z215" s="2"/>
      <c r="AA215" s="2"/>
    </row>
    <row r="216" ht="16.5" customHeight="1">
      <c r="Z216" s="2"/>
      <c r="AA216" s="2"/>
    </row>
    <row r="217" ht="16.5" customHeight="1">
      <c r="Z217" s="2"/>
      <c r="AA217" s="2"/>
    </row>
    <row r="218" ht="16.5" customHeight="1">
      <c r="Z218" s="2"/>
      <c r="AA218" s="2"/>
    </row>
    <row r="219" ht="16.5" customHeight="1">
      <c r="Z219" s="2"/>
      <c r="AA219" s="2"/>
    </row>
    <row r="220" ht="16.5" customHeight="1">
      <c r="Z220" s="2"/>
      <c r="AA220" s="2"/>
    </row>
    <row r="221" ht="16.5" customHeight="1">
      <c r="Z221" s="2"/>
      <c r="AA221" s="2"/>
    </row>
    <row r="222" ht="16.5" customHeight="1">
      <c r="Z222" s="2"/>
      <c r="AA222" s="2"/>
    </row>
    <row r="223" ht="16.5" customHeight="1">
      <c r="Z223" s="2"/>
      <c r="AA223" s="2"/>
    </row>
    <row r="224" ht="16.5" customHeight="1">
      <c r="Z224" s="2"/>
      <c r="AA224" s="2"/>
    </row>
    <row r="225" ht="16.5" customHeight="1">
      <c r="Z225" s="2"/>
      <c r="AA225" s="2"/>
    </row>
    <row r="226" ht="16.5" customHeight="1">
      <c r="Z226" s="2"/>
      <c r="AA226" s="2"/>
    </row>
    <row r="227" ht="16.5" customHeight="1">
      <c r="Z227" s="2"/>
      <c r="AA227" s="2"/>
    </row>
    <row r="228" ht="16.5" customHeight="1">
      <c r="Z228" s="2"/>
      <c r="AA228" s="2"/>
    </row>
    <row r="229" ht="16.5" customHeight="1">
      <c r="Z229" s="2"/>
      <c r="AA229" s="2"/>
    </row>
    <row r="230" ht="16.5" customHeight="1">
      <c r="Z230" s="2"/>
      <c r="AA230" s="2"/>
    </row>
    <row r="231" ht="16.5" customHeight="1">
      <c r="Z231" s="2"/>
      <c r="AA231" s="2"/>
    </row>
    <row r="232" ht="16.5" customHeight="1">
      <c r="Z232" s="2"/>
      <c r="AA232" s="2"/>
    </row>
    <row r="233" ht="16.5" customHeight="1">
      <c r="Z233" s="2"/>
      <c r="AA233" s="2"/>
    </row>
    <row r="234" ht="16.5" customHeight="1">
      <c r="Z234" s="2"/>
      <c r="AA234" s="2"/>
    </row>
    <row r="235" ht="16.5" customHeight="1">
      <c r="Z235" s="2"/>
      <c r="AA235" s="2"/>
    </row>
    <row r="236" ht="16.5" customHeight="1">
      <c r="Z236" s="2"/>
      <c r="AA236" s="2"/>
    </row>
    <row r="237" ht="16.5" customHeight="1">
      <c r="Z237" s="2"/>
      <c r="AA237" s="2"/>
    </row>
    <row r="238" ht="16.5" customHeight="1">
      <c r="Z238" s="2"/>
      <c r="AA238" s="2"/>
    </row>
    <row r="239" ht="16.5" customHeight="1">
      <c r="Z239" s="2"/>
      <c r="AA239" s="2"/>
    </row>
    <row r="240" ht="16.5" customHeight="1">
      <c r="Z240" s="2"/>
      <c r="AA240" s="2"/>
    </row>
    <row r="241" ht="16.5" customHeight="1">
      <c r="Z241" s="2"/>
      <c r="AA241" s="2"/>
    </row>
    <row r="242" ht="16.5" customHeight="1">
      <c r="Z242" s="2"/>
      <c r="AA242" s="2"/>
    </row>
    <row r="243" ht="16.5" customHeight="1">
      <c r="Z243" s="2"/>
      <c r="AA243" s="2"/>
    </row>
    <row r="244" ht="16.5" customHeight="1">
      <c r="Z244" s="2"/>
      <c r="AA244" s="2"/>
    </row>
    <row r="245" ht="16.5" customHeight="1">
      <c r="Z245" s="2"/>
      <c r="AA245" s="2"/>
    </row>
    <row r="246" ht="16.5" customHeight="1">
      <c r="Z246" s="2"/>
      <c r="AA246" s="2"/>
    </row>
    <row r="247" ht="16.5" customHeight="1">
      <c r="Z247" s="2"/>
      <c r="AA247" s="2"/>
    </row>
    <row r="248" ht="16.5" customHeight="1">
      <c r="Z248" s="2"/>
      <c r="AA248" s="2"/>
    </row>
    <row r="249" ht="16.5" customHeight="1">
      <c r="Z249" s="2"/>
      <c r="AA249" s="2"/>
    </row>
    <row r="250" ht="16.5" customHeight="1">
      <c r="Z250" s="2"/>
      <c r="AA250" s="2"/>
    </row>
    <row r="251" ht="16.5" customHeight="1">
      <c r="Z251" s="2"/>
      <c r="AA251" s="2"/>
    </row>
    <row r="252" ht="16.5" customHeight="1">
      <c r="Z252" s="2"/>
      <c r="AA252" s="2"/>
    </row>
    <row r="253" ht="16.5" customHeight="1">
      <c r="Z253" s="2"/>
      <c r="AA253" s="2"/>
    </row>
    <row r="254" ht="16.5" customHeight="1">
      <c r="Z254" s="2"/>
      <c r="AA254" s="2"/>
    </row>
    <row r="255" ht="16.5" customHeight="1">
      <c r="Z255" s="2"/>
      <c r="AA255" s="2"/>
    </row>
    <row r="256" ht="16.5" customHeight="1">
      <c r="Z256" s="2"/>
      <c r="AA256" s="2"/>
    </row>
    <row r="257" ht="16.5" customHeight="1">
      <c r="Z257" s="2"/>
      <c r="AA257" s="2"/>
    </row>
    <row r="258" ht="16.5" customHeight="1">
      <c r="Z258" s="2"/>
      <c r="AA258" s="2"/>
    </row>
    <row r="259" ht="16.5" customHeight="1">
      <c r="Z259" s="2"/>
      <c r="AA259" s="2"/>
    </row>
    <row r="260" ht="16.5" customHeight="1">
      <c r="Z260" s="2"/>
      <c r="AA260" s="2"/>
    </row>
    <row r="261" ht="16.5" customHeight="1">
      <c r="Z261" s="2"/>
      <c r="AA261" s="2"/>
    </row>
    <row r="262" ht="16.5" customHeight="1">
      <c r="Z262" s="2"/>
      <c r="AA262" s="2"/>
    </row>
    <row r="263" ht="16.5" customHeight="1">
      <c r="Z263" s="2"/>
      <c r="AA263" s="2"/>
    </row>
    <row r="264" ht="16.5" customHeight="1">
      <c r="Z264" s="2"/>
      <c r="AA264" s="2"/>
    </row>
    <row r="265" ht="16.5" customHeight="1">
      <c r="Z265" s="2"/>
      <c r="AA265" s="2"/>
    </row>
    <row r="266" ht="16.5" customHeight="1">
      <c r="Z266" s="2"/>
      <c r="AA266" s="2"/>
    </row>
    <row r="267" ht="16.5" customHeight="1">
      <c r="Z267" s="2"/>
      <c r="AA267" s="2"/>
    </row>
    <row r="268" ht="16.5" customHeight="1">
      <c r="Z268" s="2"/>
      <c r="AA268" s="2"/>
    </row>
    <row r="269" ht="16.5" customHeight="1">
      <c r="Z269" s="2"/>
      <c r="AA269" s="2"/>
    </row>
    <row r="270" ht="16.5" customHeight="1">
      <c r="Z270" s="2"/>
      <c r="AA270" s="2"/>
    </row>
    <row r="271" ht="16.5" customHeight="1">
      <c r="Z271" s="2"/>
      <c r="AA271" s="2"/>
    </row>
    <row r="272" ht="16.5" customHeight="1">
      <c r="Z272" s="2"/>
      <c r="AA272" s="2"/>
    </row>
    <row r="273" ht="16.5" customHeight="1">
      <c r="Z273" s="2"/>
      <c r="AA273" s="2"/>
    </row>
    <row r="274" ht="16.5" customHeight="1">
      <c r="Z274" s="2"/>
      <c r="AA274" s="2"/>
    </row>
    <row r="275" ht="16.5" customHeight="1">
      <c r="Z275" s="2"/>
      <c r="AA275" s="2"/>
    </row>
    <row r="276" ht="16.5" customHeight="1">
      <c r="Z276" s="2"/>
      <c r="AA276" s="2"/>
    </row>
    <row r="277" ht="16.5" customHeight="1">
      <c r="Z277" s="2"/>
      <c r="AA277" s="2"/>
    </row>
    <row r="278" ht="16.5" customHeight="1">
      <c r="Z278" s="2"/>
      <c r="AA278" s="2"/>
    </row>
    <row r="279" ht="16.5" customHeight="1">
      <c r="Z279" s="2"/>
      <c r="AA279" s="2"/>
    </row>
    <row r="280" ht="16.5" customHeight="1">
      <c r="Z280" s="2"/>
      <c r="AA280" s="2"/>
    </row>
    <row r="281" ht="16.5" customHeight="1">
      <c r="Z281" s="2"/>
      <c r="AA281" s="2"/>
    </row>
    <row r="282" ht="16.5" customHeight="1">
      <c r="Z282" s="2"/>
      <c r="AA282" s="2"/>
    </row>
    <row r="283" ht="16.5" customHeight="1">
      <c r="Z283" s="2"/>
      <c r="AA283" s="2"/>
    </row>
    <row r="284" ht="16.5" customHeight="1">
      <c r="Z284" s="2"/>
      <c r="AA284" s="2"/>
    </row>
    <row r="285" ht="16.5" customHeight="1">
      <c r="Z285" s="2"/>
      <c r="AA285" s="2"/>
    </row>
    <row r="286" ht="16.5" customHeight="1">
      <c r="Z286" s="2"/>
      <c r="AA286" s="2"/>
    </row>
    <row r="287" ht="16.5" customHeight="1">
      <c r="Z287" s="2"/>
      <c r="AA287" s="2"/>
    </row>
    <row r="288" ht="16.5" customHeight="1">
      <c r="Z288" s="2"/>
      <c r="AA288" s="2"/>
    </row>
    <row r="289" ht="16.5" customHeight="1">
      <c r="Z289" s="2"/>
      <c r="AA289" s="2"/>
    </row>
    <row r="290" ht="16.5" customHeight="1">
      <c r="Z290" s="2"/>
      <c r="AA290" s="2"/>
    </row>
    <row r="291" ht="16.5" customHeight="1">
      <c r="Z291" s="2"/>
      <c r="AA291" s="2"/>
    </row>
    <row r="292" ht="16.5" customHeight="1">
      <c r="Z292" s="2"/>
      <c r="AA292" s="2"/>
    </row>
    <row r="293" ht="16.5" customHeight="1">
      <c r="Z293" s="2"/>
      <c r="AA293" s="2"/>
    </row>
    <row r="294" ht="16.5" customHeight="1">
      <c r="Z294" s="2"/>
      <c r="AA294" s="2"/>
    </row>
    <row r="295" ht="16.5" customHeight="1">
      <c r="Z295" s="2"/>
      <c r="AA295" s="2"/>
    </row>
    <row r="296" ht="16.5" customHeight="1">
      <c r="Z296" s="2"/>
      <c r="AA296" s="2"/>
    </row>
    <row r="297" ht="16.5" customHeight="1">
      <c r="Z297" s="2"/>
      <c r="AA297" s="2"/>
    </row>
    <row r="298" ht="16.5" customHeight="1">
      <c r="Z298" s="2"/>
      <c r="AA298" s="2"/>
    </row>
    <row r="299" ht="16.5" customHeight="1">
      <c r="Z299" s="2"/>
      <c r="AA299" s="2"/>
    </row>
    <row r="300" ht="16.5" customHeight="1">
      <c r="Z300" s="2"/>
      <c r="AA300" s="2"/>
    </row>
    <row r="301" ht="16.5" customHeight="1">
      <c r="Z301" s="2"/>
      <c r="AA301" s="2"/>
    </row>
    <row r="302" ht="16.5" customHeight="1">
      <c r="Z302" s="2"/>
      <c r="AA302" s="2"/>
    </row>
    <row r="303" ht="16.5" customHeight="1">
      <c r="Z303" s="2"/>
      <c r="AA303" s="2"/>
    </row>
    <row r="304" ht="16.5" customHeight="1">
      <c r="Z304" s="2"/>
      <c r="AA304" s="2"/>
    </row>
    <row r="305" ht="16.5" customHeight="1">
      <c r="Z305" s="2"/>
      <c r="AA305" s="2"/>
    </row>
    <row r="306" ht="16.5" customHeight="1">
      <c r="Z306" s="2"/>
      <c r="AA306" s="2"/>
    </row>
    <row r="307" ht="16.5" customHeight="1">
      <c r="Z307" s="2"/>
      <c r="AA307" s="2"/>
    </row>
    <row r="308" ht="16.5" customHeight="1">
      <c r="Z308" s="2"/>
      <c r="AA308" s="2"/>
    </row>
    <row r="309" ht="16.5" customHeight="1">
      <c r="Z309" s="2"/>
      <c r="AA309" s="2"/>
    </row>
    <row r="310" ht="16.5" customHeight="1">
      <c r="Z310" s="2"/>
      <c r="AA310" s="2"/>
    </row>
    <row r="311" ht="16.5" customHeight="1">
      <c r="Z311" s="2"/>
      <c r="AA311" s="2"/>
    </row>
    <row r="312" ht="16.5" customHeight="1">
      <c r="Z312" s="2"/>
      <c r="AA312" s="2"/>
    </row>
    <row r="313" ht="16.5" customHeight="1">
      <c r="Z313" s="2"/>
      <c r="AA313" s="2"/>
    </row>
    <row r="314" ht="16.5" customHeight="1">
      <c r="Z314" s="2"/>
      <c r="AA314" s="2"/>
    </row>
    <row r="315" ht="16.5" customHeight="1">
      <c r="Z315" s="2"/>
      <c r="AA315" s="2"/>
    </row>
    <row r="316" ht="16.5" customHeight="1">
      <c r="Z316" s="2"/>
      <c r="AA316" s="2"/>
    </row>
    <row r="317" ht="16.5" customHeight="1">
      <c r="Z317" s="2"/>
      <c r="AA317" s="2"/>
    </row>
    <row r="318" ht="16.5" customHeight="1">
      <c r="Z318" s="2"/>
      <c r="AA318" s="2"/>
    </row>
    <row r="319" ht="16.5" customHeight="1">
      <c r="Z319" s="2"/>
      <c r="AA319" s="2"/>
    </row>
    <row r="320" ht="16.5" customHeight="1">
      <c r="Z320" s="2"/>
      <c r="AA320" s="2"/>
    </row>
    <row r="321" ht="16.5" customHeight="1">
      <c r="Z321" s="2"/>
      <c r="AA321" s="2"/>
    </row>
    <row r="322" ht="16.5" customHeight="1">
      <c r="Z322" s="2"/>
      <c r="AA322" s="2"/>
    </row>
    <row r="323" ht="16.5" customHeight="1">
      <c r="Z323" s="2"/>
      <c r="AA323" s="2"/>
    </row>
    <row r="324" ht="16.5" customHeight="1">
      <c r="Z324" s="2"/>
      <c r="AA324" s="2"/>
    </row>
    <row r="325" ht="16.5" customHeight="1">
      <c r="Z325" s="2"/>
      <c r="AA325" s="2"/>
    </row>
    <row r="326" ht="16.5" customHeight="1">
      <c r="Z326" s="2"/>
      <c r="AA326" s="2"/>
    </row>
    <row r="327" ht="16.5" customHeight="1">
      <c r="Z327" s="2"/>
      <c r="AA327" s="2"/>
    </row>
    <row r="328" ht="16.5" customHeight="1">
      <c r="Z328" s="2"/>
      <c r="AA328" s="2"/>
    </row>
    <row r="329" ht="16.5" customHeight="1">
      <c r="Z329" s="2"/>
      <c r="AA329" s="2"/>
    </row>
    <row r="330" ht="16.5" customHeight="1">
      <c r="Z330" s="2"/>
      <c r="AA330" s="2"/>
    </row>
    <row r="331" ht="16.5" customHeight="1">
      <c r="Z331" s="2"/>
      <c r="AA331" s="2"/>
    </row>
    <row r="332" ht="16.5" customHeight="1">
      <c r="Z332" s="2"/>
      <c r="AA332" s="2"/>
    </row>
    <row r="333" ht="16.5" customHeight="1">
      <c r="Z333" s="2"/>
      <c r="AA333" s="2"/>
    </row>
    <row r="334" ht="16.5" customHeight="1">
      <c r="Z334" s="2"/>
      <c r="AA334" s="2"/>
    </row>
    <row r="335" ht="16.5" customHeight="1">
      <c r="Z335" s="2"/>
      <c r="AA335" s="2"/>
    </row>
    <row r="336" ht="16.5" customHeight="1">
      <c r="Z336" s="2"/>
      <c r="AA336" s="2"/>
    </row>
    <row r="337" ht="16.5" customHeight="1">
      <c r="Z337" s="2"/>
      <c r="AA337" s="2"/>
    </row>
    <row r="338" ht="16.5" customHeight="1">
      <c r="Z338" s="2"/>
      <c r="AA338" s="2"/>
    </row>
    <row r="339" ht="16.5" customHeight="1">
      <c r="Z339" s="2"/>
      <c r="AA339" s="2"/>
    </row>
    <row r="340" ht="16.5" customHeight="1">
      <c r="Z340" s="2"/>
      <c r="AA340" s="2"/>
    </row>
    <row r="341" ht="16.5" customHeight="1">
      <c r="Z341" s="2"/>
      <c r="AA341" s="2"/>
    </row>
    <row r="342" ht="16.5" customHeight="1">
      <c r="Z342" s="2"/>
      <c r="AA342" s="2"/>
    </row>
    <row r="343" ht="16.5" customHeight="1">
      <c r="Z343" s="2"/>
      <c r="AA343" s="2"/>
    </row>
    <row r="344" ht="16.5" customHeight="1">
      <c r="Z344" s="2"/>
      <c r="AA344" s="2"/>
    </row>
    <row r="345" ht="16.5" customHeight="1">
      <c r="Z345" s="2"/>
      <c r="AA345" s="2"/>
    </row>
    <row r="346" ht="16.5" customHeight="1">
      <c r="Z346" s="2"/>
      <c r="AA346" s="2"/>
    </row>
    <row r="347" ht="16.5" customHeight="1">
      <c r="Z347" s="2"/>
      <c r="AA347" s="2"/>
    </row>
    <row r="348" ht="16.5" customHeight="1">
      <c r="Z348" s="2"/>
      <c r="AA348" s="2"/>
    </row>
    <row r="349" ht="16.5" customHeight="1">
      <c r="Z349" s="2"/>
      <c r="AA349" s="2"/>
    </row>
    <row r="350" ht="16.5" customHeight="1">
      <c r="Z350" s="2"/>
      <c r="AA350" s="2"/>
    </row>
    <row r="351" ht="16.5" customHeight="1">
      <c r="Z351" s="2"/>
      <c r="AA351" s="2"/>
    </row>
    <row r="352" ht="16.5" customHeight="1">
      <c r="Z352" s="2"/>
      <c r="AA352" s="2"/>
    </row>
    <row r="353" ht="16.5" customHeight="1">
      <c r="Z353" s="2"/>
      <c r="AA353" s="2"/>
    </row>
    <row r="354" ht="16.5" customHeight="1">
      <c r="Z354" s="2"/>
      <c r="AA354" s="2"/>
    </row>
    <row r="355" ht="16.5" customHeight="1">
      <c r="Z355" s="2"/>
      <c r="AA355" s="2"/>
    </row>
    <row r="356" ht="16.5" customHeight="1">
      <c r="Z356" s="2"/>
      <c r="AA356" s="2"/>
    </row>
    <row r="357" ht="16.5" customHeight="1">
      <c r="Z357" s="2"/>
      <c r="AA357" s="2"/>
    </row>
    <row r="358" ht="16.5" customHeight="1">
      <c r="Z358" s="2"/>
      <c r="AA358" s="2"/>
    </row>
    <row r="359" ht="16.5" customHeight="1">
      <c r="Z359" s="2"/>
      <c r="AA359" s="2"/>
    </row>
    <row r="360" ht="16.5" customHeight="1">
      <c r="Z360" s="2"/>
      <c r="AA360" s="2"/>
    </row>
    <row r="361" ht="16.5" customHeight="1">
      <c r="Z361" s="2"/>
      <c r="AA361" s="2"/>
    </row>
    <row r="362" ht="16.5" customHeight="1">
      <c r="Z362" s="2"/>
      <c r="AA362" s="2"/>
    </row>
    <row r="363" ht="16.5" customHeight="1">
      <c r="Z363" s="2"/>
      <c r="AA363" s="2"/>
    </row>
    <row r="364" ht="16.5" customHeight="1">
      <c r="Z364" s="2"/>
      <c r="AA364" s="2"/>
    </row>
    <row r="365" ht="16.5" customHeight="1">
      <c r="Z365" s="2"/>
      <c r="AA365" s="2"/>
    </row>
    <row r="366" ht="16.5" customHeight="1">
      <c r="Z366" s="2"/>
      <c r="AA366" s="2"/>
    </row>
    <row r="367" ht="16.5" customHeight="1">
      <c r="Z367" s="2"/>
      <c r="AA367" s="2"/>
    </row>
    <row r="368" ht="16.5" customHeight="1">
      <c r="Z368" s="2"/>
      <c r="AA368" s="2"/>
    </row>
    <row r="369" ht="16.5" customHeight="1">
      <c r="Z369" s="2"/>
      <c r="AA369" s="2"/>
    </row>
    <row r="370" ht="16.5" customHeight="1">
      <c r="Z370" s="2"/>
      <c r="AA370" s="2"/>
    </row>
    <row r="371" ht="16.5" customHeight="1">
      <c r="Z371" s="2"/>
      <c r="AA371" s="2"/>
    </row>
    <row r="372" ht="16.5" customHeight="1">
      <c r="Z372" s="2"/>
      <c r="AA372" s="2"/>
    </row>
    <row r="373" ht="16.5" customHeight="1">
      <c r="Z373" s="2"/>
      <c r="AA373" s="2"/>
    </row>
    <row r="374" ht="16.5" customHeight="1">
      <c r="Z374" s="2"/>
      <c r="AA374" s="2"/>
    </row>
    <row r="375" ht="16.5" customHeight="1">
      <c r="Z375" s="2"/>
      <c r="AA375" s="2"/>
    </row>
    <row r="376" ht="16.5" customHeight="1">
      <c r="Z376" s="2"/>
      <c r="AA376" s="2"/>
    </row>
    <row r="377" ht="16.5" customHeight="1">
      <c r="Z377" s="2"/>
      <c r="AA377" s="2"/>
    </row>
    <row r="378" ht="16.5" customHeight="1">
      <c r="Z378" s="2"/>
      <c r="AA378" s="2"/>
    </row>
    <row r="379" ht="16.5" customHeight="1">
      <c r="Z379" s="2"/>
      <c r="AA379" s="2"/>
    </row>
    <row r="380" ht="16.5" customHeight="1">
      <c r="Z380" s="2"/>
      <c r="AA380" s="2"/>
    </row>
    <row r="381" ht="16.5" customHeight="1">
      <c r="Z381" s="2"/>
      <c r="AA381" s="2"/>
    </row>
    <row r="382" ht="16.5" customHeight="1">
      <c r="Z382" s="2"/>
      <c r="AA382" s="2"/>
    </row>
    <row r="383" ht="16.5" customHeight="1">
      <c r="Z383" s="2"/>
      <c r="AA383" s="2"/>
    </row>
    <row r="384" ht="16.5" customHeight="1">
      <c r="Z384" s="2"/>
      <c r="AA384" s="2"/>
    </row>
    <row r="385" ht="16.5" customHeight="1">
      <c r="Z385" s="2"/>
      <c r="AA385" s="2"/>
    </row>
    <row r="386" ht="16.5" customHeight="1">
      <c r="Z386" s="2"/>
      <c r="AA386" s="2"/>
    </row>
    <row r="387" ht="16.5" customHeight="1">
      <c r="Z387" s="2"/>
      <c r="AA387" s="2"/>
    </row>
    <row r="388" ht="16.5" customHeight="1">
      <c r="Z388" s="2"/>
      <c r="AA388" s="2"/>
    </row>
    <row r="389" ht="16.5" customHeight="1">
      <c r="Z389" s="2"/>
      <c r="AA389" s="2"/>
    </row>
    <row r="390" ht="16.5" customHeight="1">
      <c r="Z390" s="2"/>
      <c r="AA390" s="2"/>
    </row>
    <row r="391" ht="16.5" customHeight="1">
      <c r="Z391" s="2"/>
      <c r="AA391" s="2"/>
    </row>
    <row r="392" ht="16.5" customHeight="1">
      <c r="Z392" s="2"/>
      <c r="AA392" s="2"/>
    </row>
    <row r="393" ht="16.5" customHeight="1">
      <c r="Z393" s="2"/>
      <c r="AA393" s="2"/>
    </row>
    <row r="394" ht="16.5" customHeight="1">
      <c r="Z394" s="2"/>
      <c r="AA394" s="2"/>
    </row>
    <row r="395" ht="16.5" customHeight="1">
      <c r="Z395" s="2"/>
      <c r="AA395" s="2"/>
    </row>
    <row r="396" ht="16.5" customHeight="1">
      <c r="Z396" s="2"/>
      <c r="AA396" s="2"/>
    </row>
    <row r="397" ht="16.5" customHeight="1">
      <c r="Z397" s="2"/>
      <c r="AA397" s="2"/>
    </row>
    <row r="398" ht="16.5" customHeight="1">
      <c r="Z398" s="2"/>
      <c r="AA398" s="2"/>
    </row>
    <row r="399" ht="16.5" customHeight="1">
      <c r="Z399" s="2"/>
      <c r="AA399" s="2"/>
    </row>
    <row r="400" ht="16.5" customHeight="1">
      <c r="Z400" s="2"/>
      <c r="AA400" s="2"/>
    </row>
    <row r="401" ht="16.5" customHeight="1">
      <c r="Z401" s="2"/>
      <c r="AA401" s="2"/>
    </row>
    <row r="402" ht="16.5" customHeight="1">
      <c r="Z402" s="2"/>
      <c r="AA402" s="2"/>
    </row>
    <row r="403" ht="16.5" customHeight="1">
      <c r="Z403" s="2"/>
      <c r="AA403" s="2"/>
    </row>
    <row r="404" ht="16.5" customHeight="1">
      <c r="Z404" s="2"/>
      <c r="AA404" s="2"/>
    </row>
    <row r="405" ht="16.5" customHeight="1">
      <c r="Z405" s="2"/>
      <c r="AA405" s="2"/>
    </row>
    <row r="406" ht="16.5" customHeight="1">
      <c r="Z406" s="2"/>
      <c r="AA406" s="2"/>
    </row>
    <row r="407" ht="16.5" customHeight="1">
      <c r="Z407" s="2"/>
      <c r="AA407" s="2"/>
    </row>
    <row r="408" ht="16.5" customHeight="1">
      <c r="Z408" s="2"/>
      <c r="AA408" s="2"/>
    </row>
    <row r="409" ht="16.5" customHeight="1">
      <c r="Z409" s="2"/>
      <c r="AA409" s="2"/>
    </row>
    <row r="410" ht="16.5" customHeight="1">
      <c r="Z410" s="2"/>
      <c r="AA410" s="2"/>
    </row>
    <row r="411" ht="16.5" customHeight="1">
      <c r="Z411" s="2"/>
      <c r="AA411" s="2"/>
    </row>
    <row r="412" ht="16.5" customHeight="1">
      <c r="Z412" s="2"/>
      <c r="AA412" s="2"/>
    </row>
    <row r="413" ht="16.5" customHeight="1">
      <c r="Z413" s="2"/>
      <c r="AA413" s="2"/>
    </row>
    <row r="414" ht="16.5" customHeight="1">
      <c r="Z414" s="2"/>
      <c r="AA414" s="2"/>
    </row>
    <row r="415" ht="16.5" customHeight="1">
      <c r="Z415" s="2"/>
      <c r="AA415" s="2"/>
    </row>
    <row r="416" ht="16.5" customHeight="1">
      <c r="Z416" s="2"/>
      <c r="AA416" s="2"/>
    </row>
    <row r="417" ht="16.5" customHeight="1">
      <c r="Z417" s="2"/>
      <c r="AA417" s="2"/>
    </row>
    <row r="418" ht="16.5" customHeight="1">
      <c r="Z418" s="2"/>
      <c r="AA418" s="2"/>
    </row>
    <row r="419" ht="16.5" customHeight="1">
      <c r="Z419" s="2"/>
      <c r="AA419" s="2"/>
    </row>
    <row r="420" ht="16.5" customHeight="1">
      <c r="Z420" s="2"/>
      <c r="AA420" s="2"/>
    </row>
    <row r="421" ht="16.5" customHeight="1">
      <c r="Z421" s="2"/>
      <c r="AA421" s="2"/>
    </row>
    <row r="422" ht="16.5" customHeight="1">
      <c r="Z422" s="2"/>
      <c r="AA422" s="2"/>
    </row>
    <row r="423" ht="16.5" customHeight="1">
      <c r="Z423" s="2"/>
      <c r="AA423" s="2"/>
    </row>
    <row r="424" ht="16.5" customHeight="1">
      <c r="Z424" s="2"/>
      <c r="AA424" s="2"/>
    </row>
    <row r="425" ht="16.5" customHeight="1">
      <c r="Z425" s="2"/>
      <c r="AA425" s="2"/>
    </row>
    <row r="426" ht="16.5" customHeight="1">
      <c r="Z426" s="2"/>
      <c r="AA426" s="2"/>
    </row>
    <row r="427" ht="16.5" customHeight="1">
      <c r="Z427" s="2"/>
      <c r="AA427" s="2"/>
    </row>
    <row r="428" ht="16.5" customHeight="1">
      <c r="Z428" s="2"/>
      <c r="AA428" s="2"/>
    </row>
    <row r="429" ht="16.5" customHeight="1">
      <c r="Z429" s="2"/>
      <c r="AA429" s="2"/>
    </row>
    <row r="430" ht="16.5" customHeight="1">
      <c r="Z430" s="2"/>
      <c r="AA430" s="2"/>
    </row>
    <row r="431" ht="16.5" customHeight="1">
      <c r="Z431" s="2"/>
      <c r="AA431" s="2"/>
    </row>
    <row r="432" ht="16.5" customHeight="1">
      <c r="Z432" s="2"/>
      <c r="AA432" s="2"/>
    </row>
    <row r="433" ht="16.5" customHeight="1">
      <c r="Z433" s="2"/>
      <c r="AA433" s="2"/>
    </row>
    <row r="434" ht="16.5" customHeight="1">
      <c r="Z434" s="2"/>
      <c r="AA434" s="2"/>
    </row>
    <row r="435" ht="16.5" customHeight="1">
      <c r="Z435" s="2"/>
      <c r="AA435" s="2"/>
    </row>
    <row r="436" ht="16.5" customHeight="1">
      <c r="Z436" s="2"/>
      <c r="AA436" s="2"/>
    </row>
    <row r="437" ht="16.5" customHeight="1">
      <c r="Z437" s="2"/>
      <c r="AA437" s="2"/>
    </row>
    <row r="438" ht="16.5" customHeight="1">
      <c r="Z438" s="2"/>
      <c r="AA438" s="2"/>
    </row>
    <row r="439" ht="16.5" customHeight="1">
      <c r="Z439" s="2"/>
      <c r="AA439" s="2"/>
    </row>
    <row r="440" ht="16.5" customHeight="1">
      <c r="Z440" s="2"/>
      <c r="AA440" s="2"/>
    </row>
    <row r="441" ht="16.5" customHeight="1">
      <c r="Z441" s="2"/>
      <c r="AA441" s="2"/>
    </row>
    <row r="442" ht="16.5" customHeight="1">
      <c r="Z442" s="2"/>
      <c r="AA442" s="2"/>
    </row>
    <row r="443" ht="16.5" customHeight="1">
      <c r="Z443" s="2"/>
      <c r="AA443" s="2"/>
    </row>
    <row r="444" ht="16.5" customHeight="1">
      <c r="Z444" s="2"/>
      <c r="AA444" s="2"/>
    </row>
    <row r="445" ht="16.5" customHeight="1">
      <c r="Z445" s="2"/>
      <c r="AA445" s="2"/>
    </row>
    <row r="446" ht="16.5" customHeight="1">
      <c r="Z446" s="2"/>
      <c r="AA446" s="2"/>
    </row>
    <row r="447" ht="16.5" customHeight="1">
      <c r="Z447" s="2"/>
      <c r="AA447" s="2"/>
    </row>
    <row r="448" ht="16.5" customHeight="1">
      <c r="Z448" s="2"/>
      <c r="AA448" s="2"/>
    </row>
    <row r="449" ht="16.5" customHeight="1">
      <c r="Z449" s="2"/>
      <c r="AA449" s="2"/>
    </row>
    <row r="450" ht="16.5" customHeight="1">
      <c r="Z450" s="2"/>
      <c r="AA450" s="2"/>
    </row>
    <row r="451" ht="16.5" customHeight="1">
      <c r="Z451" s="2"/>
      <c r="AA451" s="2"/>
    </row>
    <row r="452" ht="16.5" customHeight="1">
      <c r="Z452" s="2"/>
      <c r="AA452" s="2"/>
    </row>
    <row r="453" ht="16.5" customHeight="1">
      <c r="Z453" s="2"/>
      <c r="AA453" s="2"/>
    </row>
    <row r="454" ht="16.5" customHeight="1">
      <c r="Z454" s="2"/>
      <c r="AA454" s="2"/>
    </row>
    <row r="455" ht="16.5" customHeight="1">
      <c r="Z455" s="2"/>
      <c r="AA455" s="2"/>
    </row>
    <row r="456" ht="16.5" customHeight="1">
      <c r="Z456" s="2"/>
      <c r="AA456" s="2"/>
    </row>
    <row r="457" ht="16.5" customHeight="1">
      <c r="Z457" s="2"/>
      <c r="AA457" s="2"/>
    </row>
    <row r="458" ht="16.5" customHeight="1">
      <c r="Z458" s="2"/>
      <c r="AA458" s="2"/>
    </row>
    <row r="459" ht="16.5" customHeight="1">
      <c r="Z459" s="2"/>
      <c r="AA459" s="2"/>
    </row>
    <row r="460" ht="16.5" customHeight="1">
      <c r="Z460" s="2"/>
      <c r="AA460" s="2"/>
    </row>
    <row r="461" ht="16.5" customHeight="1">
      <c r="Z461" s="2"/>
      <c r="AA461" s="2"/>
    </row>
    <row r="462" ht="16.5" customHeight="1">
      <c r="Z462" s="2"/>
      <c r="AA462" s="2"/>
    </row>
    <row r="463" ht="16.5" customHeight="1">
      <c r="Z463" s="2"/>
      <c r="AA463" s="2"/>
    </row>
    <row r="464" ht="16.5" customHeight="1">
      <c r="Z464" s="2"/>
      <c r="AA464" s="2"/>
    </row>
    <row r="465" ht="16.5" customHeight="1">
      <c r="Z465" s="2"/>
      <c r="AA465" s="2"/>
    </row>
    <row r="466" ht="16.5" customHeight="1">
      <c r="Z466" s="2"/>
      <c r="AA466" s="2"/>
    </row>
    <row r="467" ht="16.5" customHeight="1">
      <c r="Z467" s="2"/>
      <c r="AA467" s="2"/>
    </row>
    <row r="468" ht="16.5" customHeight="1">
      <c r="Z468" s="2"/>
      <c r="AA468" s="2"/>
    </row>
    <row r="469" ht="16.5" customHeight="1">
      <c r="Z469" s="2"/>
      <c r="AA469" s="2"/>
    </row>
    <row r="470" ht="16.5" customHeight="1">
      <c r="Z470" s="2"/>
      <c r="AA470" s="2"/>
    </row>
    <row r="471" ht="16.5" customHeight="1">
      <c r="Z471" s="2"/>
      <c r="AA471" s="2"/>
    </row>
    <row r="472" ht="16.5" customHeight="1">
      <c r="Z472" s="2"/>
      <c r="AA472" s="2"/>
    </row>
    <row r="473" ht="16.5" customHeight="1">
      <c r="Z473" s="2"/>
      <c r="AA473" s="2"/>
    </row>
    <row r="474" ht="16.5" customHeight="1">
      <c r="Z474" s="2"/>
      <c r="AA474" s="2"/>
    </row>
    <row r="475" ht="16.5" customHeight="1">
      <c r="Z475" s="2"/>
      <c r="AA475" s="2"/>
    </row>
    <row r="476" ht="16.5" customHeight="1">
      <c r="Z476" s="2"/>
      <c r="AA476" s="2"/>
    </row>
    <row r="477" ht="16.5" customHeight="1">
      <c r="Z477" s="2"/>
      <c r="AA477" s="2"/>
    </row>
    <row r="478" ht="16.5" customHeight="1">
      <c r="Z478" s="2"/>
      <c r="AA478" s="2"/>
    </row>
    <row r="479" ht="16.5" customHeight="1">
      <c r="Z479" s="2"/>
      <c r="AA479" s="2"/>
    </row>
    <row r="480" ht="16.5" customHeight="1">
      <c r="Z480" s="2"/>
      <c r="AA480" s="2"/>
    </row>
    <row r="481" ht="16.5" customHeight="1">
      <c r="Z481" s="2"/>
      <c r="AA481" s="2"/>
    </row>
    <row r="482" ht="16.5" customHeight="1">
      <c r="Z482" s="2"/>
      <c r="AA482" s="2"/>
    </row>
    <row r="483" ht="16.5" customHeight="1">
      <c r="Z483" s="2"/>
      <c r="AA483" s="2"/>
    </row>
    <row r="484" ht="16.5" customHeight="1">
      <c r="Z484" s="2"/>
      <c r="AA484" s="2"/>
    </row>
    <row r="485" ht="16.5" customHeight="1">
      <c r="Z485" s="2"/>
      <c r="AA485" s="2"/>
    </row>
    <row r="486" ht="16.5" customHeight="1">
      <c r="Z486" s="2"/>
      <c r="AA486" s="2"/>
    </row>
    <row r="487" ht="16.5" customHeight="1">
      <c r="Z487" s="2"/>
      <c r="AA487" s="2"/>
    </row>
    <row r="488" ht="16.5" customHeight="1">
      <c r="Z488" s="2"/>
      <c r="AA488" s="2"/>
    </row>
    <row r="489" ht="16.5" customHeight="1">
      <c r="Z489" s="2"/>
      <c r="AA489" s="2"/>
    </row>
    <row r="490" ht="16.5" customHeight="1">
      <c r="Z490" s="2"/>
      <c r="AA490" s="2"/>
    </row>
    <row r="491" ht="16.5" customHeight="1">
      <c r="Z491" s="2"/>
      <c r="AA491" s="2"/>
    </row>
    <row r="492" ht="16.5" customHeight="1">
      <c r="Z492" s="2"/>
      <c r="AA492" s="2"/>
    </row>
    <row r="493" ht="16.5" customHeight="1">
      <c r="Z493" s="2"/>
      <c r="AA493" s="2"/>
    </row>
    <row r="494" ht="16.5" customHeight="1">
      <c r="Z494" s="2"/>
      <c r="AA494" s="2"/>
    </row>
    <row r="495" ht="16.5" customHeight="1">
      <c r="Z495" s="2"/>
      <c r="AA495" s="2"/>
    </row>
    <row r="496" ht="16.5" customHeight="1">
      <c r="Z496" s="2"/>
      <c r="AA496" s="2"/>
    </row>
    <row r="497" ht="16.5" customHeight="1">
      <c r="Z497" s="2"/>
      <c r="AA497" s="2"/>
    </row>
    <row r="498" ht="16.5" customHeight="1">
      <c r="Z498" s="2"/>
      <c r="AA498" s="2"/>
    </row>
    <row r="499" ht="16.5" customHeight="1">
      <c r="Z499" s="2"/>
      <c r="AA499" s="2"/>
    </row>
    <row r="500" ht="16.5" customHeight="1">
      <c r="Z500" s="2"/>
      <c r="AA500" s="2"/>
    </row>
    <row r="501" ht="16.5" customHeight="1">
      <c r="Z501" s="2"/>
      <c r="AA501" s="2"/>
    </row>
    <row r="502" ht="16.5" customHeight="1">
      <c r="Z502" s="2"/>
      <c r="AA502" s="2"/>
    </row>
    <row r="503" ht="16.5" customHeight="1">
      <c r="Z503" s="2"/>
      <c r="AA503" s="2"/>
    </row>
    <row r="504" ht="16.5" customHeight="1">
      <c r="Z504" s="2"/>
      <c r="AA504" s="2"/>
    </row>
    <row r="505" ht="16.5" customHeight="1">
      <c r="Z505" s="2"/>
      <c r="AA505" s="2"/>
    </row>
    <row r="506" ht="16.5" customHeight="1">
      <c r="Z506" s="2"/>
      <c r="AA506" s="2"/>
    </row>
    <row r="507" ht="16.5" customHeight="1">
      <c r="Z507" s="2"/>
      <c r="AA507" s="2"/>
    </row>
    <row r="508" ht="16.5" customHeight="1">
      <c r="Z508" s="2"/>
      <c r="AA508" s="2"/>
    </row>
    <row r="509" ht="16.5" customHeight="1">
      <c r="Z509" s="2"/>
      <c r="AA509" s="2"/>
    </row>
    <row r="510" ht="16.5" customHeight="1">
      <c r="Z510" s="2"/>
      <c r="AA510" s="2"/>
    </row>
    <row r="511" ht="16.5" customHeight="1">
      <c r="Z511" s="2"/>
      <c r="AA511" s="2"/>
    </row>
    <row r="512" ht="16.5" customHeight="1">
      <c r="Z512" s="2"/>
      <c r="AA512" s="2"/>
    </row>
    <row r="513" ht="16.5" customHeight="1">
      <c r="Z513" s="2"/>
      <c r="AA513" s="2"/>
    </row>
    <row r="514" ht="16.5" customHeight="1">
      <c r="Z514" s="2"/>
      <c r="AA514" s="2"/>
    </row>
    <row r="515" ht="16.5" customHeight="1">
      <c r="Z515" s="2"/>
      <c r="AA515" s="2"/>
    </row>
    <row r="516" ht="16.5" customHeight="1">
      <c r="Z516" s="2"/>
      <c r="AA516" s="2"/>
    </row>
    <row r="517" ht="16.5" customHeight="1">
      <c r="Z517" s="2"/>
      <c r="AA517" s="2"/>
    </row>
    <row r="518" ht="16.5" customHeight="1">
      <c r="Z518" s="2"/>
      <c r="AA518" s="2"/>
    </row>
    <row r="519" ht="16.5" customHeight="1">
      <c r="Z519" s="2"/>
      <c r="AA519" s="2"/>
    </row>
    <row r="520" ht="16.5" customHeight="1">
      <c r="Z520" s="2"/>
      <c r="AA520" s="2"/>
    </row>
    <row r="521" ht="16.5" customHeight="1">
      <c r="Z521" s="2"/>
      <c r="AA521" s="2"/>
    </row>
    <row r="522" ht="16.5" customHeight="1">
      <c r="Z522" s="2"/>
      <c r="AA522" s="2"/>
    </row>
    <row r="523" ht="16.5" customHeight="1">
      <c r="Z523" s="2"/>
      <c r="AA523" s="2"/>
    </row>
    <row r="524" ht="16.5" customHeight="1">
      <c r="Z524" s="2"/>
      <c r="AA524" s="2"/>
    </row>
    <row r="525" ht="16.5" customHeight="1">
      <c r="Z525" s="2"/>
      <c r="AA525" s="2"/>
    </row>
    <row r="526" ht="16.5" customHeight="1">
      <c r="Z526" s="2"/>
      <c r="AA526" s="2"/>
    </row>
    <row r="527" ht="16.5" customHeight="1">
      <c r="Z527" s="2"/>
      <c r="AA527" s="2"/>
    </row>
    <row r="528" ht="16.5" customHeight="1">
      <c r="Z528" s="2"/>
      <c r="AA528" s="2"/>
    </row>
    <row r="529" ht="16.5" customHeight="1">
      <c r="Z529" s="2"/>
      <c r="AA529" s="2"/>
    </row>
    <row r="530" ht="16.5" customHeight="1">
      <c r="Z530" s="2"/>
      <c r="AA530" s="2"/>
    </row>
    <row r="531" ht="16.5" customHeight="1">
      <c r="Z531" s="2"/>
      <c r="AA531" s="2"/>
    </row>
    <row r="532" ht="16.5" customHeight="1">
      <c r="Z532" s="2"/>
      <c r="AA532" s="2"/>
    </row>
    <row r="533" ht="16.5" customHeight="1">
      <c r="Z533" s="2"/>
      <c r="AA533" s="2"/>
    </row>
    <row r="534" ht="16.5" customHeight="1">
      <c r="Z534" s="2"/>
      <c r="AA534" s="2"/>
    </row>
    <row r="535" ht="16.5" customHeight="1">
      <c r="Z535" s="2"/>
      <c r="AA535" s="2"/>
    </row>
    <row r="536" ht="16.5" customHeight="1">
      <c r="Z536" s="2"/>
      <c r="AA536" s="2"/>
    </row>
    <row r="537" ht="16.5" customHeight="1">
      <c r="Z537" s="2"/>
      <c r="AA537" s="2"/>
    </row>
    <row r="538" ht="16.5" customHeight="1">
      <c r="Z538" s="2"/>
      <c r="AA538" s="2"/>
    </row>
    <row r="539" ht="16.5" customHeight="1">
      <c r="Z539" s="2"/>
      <c r="AA539" s="2"/>
    </row>
    <row r="540" ht="16.5" customHeight="1">
      <c r="Z540" s="2"/>
      <c r="AA540" s="2"/>
    </row>
    <row r="541" ht="16.5" customHeight="1">
      <c r="Z541" s="2"/>
      <c r="AA541" s="2"/>
    </row>
    <row r="542" ht="16.5" customHeight="1">
      <c r="Z542" s="2"/>
      <c r="AA542" s="2"/>
    </row>
    <row r="543" ht="16.5" customHeight="1">
      <c r="Z543" s="2"/>
      <c r="AA543" s="2"/>
    </row>
    <row r="544" ht="16.5" customHeight="1">
      <c r="Z544" s="2"/>
      <c r="AA544" s="2"/>
    </row>
    <row r="545" ht="16.5" customHeight="1">
      <c r="Z545" s="2"/>
      <c r="AA545" s="2"/>
    </row>
    <row r="546" ht="16.5" customHeight="1">
      <c r="Z546" s="2"/>
      <c r="AA546" s="2"/>
    </row>
    <row r="547" ht="16.5" customHeight="1">
      <c r="Z547" s="2"/>
      <c r="AA547" s="2"/>
    </row>
    <row r="548" ht="16.5" customHeight="1">
      <c r="Z548" s="2"/>
      <c r="AA548" s="2"/>
    </row>
    <row r="549" ht="16.5" customHeight="1">
      <c r="Z549" s="2"/>
      <c r="AA549" s="2"/>
    </row>
    <row r="550" ht="16.5" customHeight="1">
      <c r="Z550" s="2"/>
      <c r="AA550" s="2"/>
    </row>
    <row r="551" ht="16.5" customHeight="1">
      <c r="Z551" s="2"/>
      <c r="AA551" s="2"/>
    </row>
    <row r="552" ht="16.5" customHeight="1">
      <c r="Z552" s="2"/>
      <c r="AA552" s="2"/>
    </row>
    <row r="553" ht="16.5" customHeight="1">
      <c r="Z553" s="2"/>
      <c r="AA553" s="2"/>
    </row>
    <row r="554" ht="16.5" customHeight="1">
      <c r="Z554" s="2"/>
      <c r="AA554" s="2"/>
    </row>
    <row r="555" ht="16.5" customHeight="1">
      <c r="Z555" s="2"/>
      <c r="AA555" s="2"/>
    </row>
    <row r="556" ht="16.5" customHeight="1">
      <c r="Z556" s="2"/>
      <c r="AA556" s="2"/>
    </row>
    <row r="557" ht="16.5" customHeight="1">
      <c r="Z557" s="2"/>
      <c r="AA557" s="2"/>
    </row>
    <row r="558" ht="16.5" customHeight="1">
      <c r="Z558" s="2"/>
      <c r="AA558" s="2"/>
    </row>
    <row r="559" ht="16.5" customHeight="1">
      <c r="Z559" s="2"/>
      <c r="AA559" s="2"/>
    </row>
    <row r="560" ht="16.5" customHeight="1">
      <c r="Z560" s="2"/>
      <c r="AA560" s="2"/>
    </row>
    <row r="561" ht="16.5" customHeight="1">
      <c r="Z561" s="2"/>
      <c r="AA561" s="2"/>
    </row>
    <row r="562" ht="16.5" customHeight="1">
      <c r="Z562" s="2"/>
      <c r="AA562" s="2"/>
    </row>
    <row r="563" ht="16.5" customHeight="1">
      <c r="Z563" s="2"/>
      <c r="AA563" s="2"/>
    </row>
    <row r="564" ht="16.5" customHeight="1">
      <c r="Z564" s="2"/>
      <c r="AA564" s="2"/>
    </row>
    <row r="565" ht="16.5" customHeight="1">
      <c r="Z565" s="2"/>
      <c r="AA565" s="2"/>
    </row>
    <row r="566" ht="16.5" customHeight="1">
      <c r="Z566" s="2"/>
      <c r="AA566" s="2"/>
    </row>
    <row r="567" ht="16.5" customHeight="1">
      <c r="Z567" s="2"/>
      <c r="AA567" s="2"/>
    </row>
    <row r="568" ht="16.5" customHeight="1">
      <c r="Z568" s="2"/>
      <c r="AA568" s="2"/>
    </row>
    <row r="569" ht="16.5" customHeight="1">
      <c r="Z569" s="2"/>
      <c r="AA569" s="2"/>
    </row>
    <row r="570" ht="16.5" customHeight="1">
      <c r="Z570" s="2"/>
      <c r="AA570" s="2"/>
    </row>
    <row r="571" ht="16.5" customHeight="1">
      <c r="Z571" s="2"/>
      <c r="AA571" s="2"/>
    </row>
    <row r="572" ht="16.5" customHeight="1">
      <c r="Z572" s="2"/>
      <c r="AA572" s="2"/>
    </row>
    <row r="573" ht="16.5" customHeight="1">
      <c r="Z573" s="2"/>
      <c r="AA573" s="2"/>
    </row>
    <row r="574" ht="16.5" customHeight="1">
      <c r="Z574" s="2"/>
      <c r="AA574" s="2"/>
    </row>
    <row r="575" ht="16.5" customHeight="1">
      <c r="Z575" s="2"/>
      <c r="AA575" s="2"/>
    </row>
    <row r="576" ht="16.5" customHeight="1">
      <c r="Z576" s="2"/>
      <c r="AA576" s="2"/>
    </row>
    <row r="577" ht="16.5" customHeight="1">
      <c r="Z577" s="2"/>
      <c r="AA577" s="2"/>
    </row>
    <row r="578" ht="16.5" customHeight="1">
      <c r="Z578" s="2"/>
      <c r="AA578" s="2"/>
    </row>
    <row r="579" ht="16.5" customHeight="1">
      <c r="Z579" s="2"/>
      <c r="AA579" s="2"/>
    </row>
    <row r="580" ht="16.5" customHeight="1">
      <c r="Z580" s="2"/>
      <c r="AA580" s="2"/>
    </row>
    <row r="581" ht="16.5" customHeight="1">
      <c r="Z581" s="2"/>
      <c r="AA581" s="2"/>
    </row>
    <row r="582" ht="16.5" customHeight="1">
      <c r="Z582" s="2"/>
      <c r="AA582" s="2"/>
    </row>
    <row r="583" ht="16.5" customHeight="1">
      <c r="Z583" s="2"/>
      <c r="AA583" s="2"/>
    </row>
    <row r="584" ht="16.5" customHeight="1">
      <c r="Z584" s="2"/>
      <c r="AA584" s="2"/>
    </row>
    <row r="585" ht="16.5" customHeight="1">
      <c r="Z585" s="2"/>
      <c r="AA585" s="2"/>
    </row>
    <row r="586" ht="16.5" customHeight="1">
      <c r="Z586" s="2"/>
      <c r="AA586" s="2"/>
    </row>
    <row r="587" ht="16.5" customHeight="1">
      <c r="Z587" s="2"/>
      <c r="AA587" s="2"/>
    </row>
    <row r="588" ht="16.5" customHeight="1">
      <c r="Z588" s="2"/>
      <c r="AA588" s="2"/>
    </row>
    <row r="589" ht="16.5" customHeight="1">
      <c r="Z589" s="2"/>
      <c r="AA589" s="2"/>
    </row>
    <row r="590" ht="16.5" customHeight="1">
      <c r="Z590" s="2"/>
      <c r="AA590" s="2"/>
    </row>
    <row r="591" ht="16.5" customHeight="1">
      <c r="Z591" s="2"/>
      <c r="AA591" s="2"/>
    </row>
    <row r="592" ht="16.5" customHeight="1">
      <c r="Z592" s="2"/>
      <c r="AA592" s="2"/>
    </row>
    <row r="593" ht="16.5" customHeight="1">
      <c r="Z593" s="2"/>
      <c r="AA593" s="2"/>
    </row>
    <row r="594" ht="16.5" customHeight="1">
      <c r="Z594" s="2"/>
      <c r="AA594" s="2"/>
    </row>
    <row r="595" ht="16.5" customHeight="1">
      <c r="Z595" s="2"/>
      <c r="AA595" s="2"/>
    </row>
    <row r="596" ht="16.5" customHeight="1">
      <c r="Z596" s="2"/>
      <c r="AA596" s="2"/>
    </row>
    <row r="597" ht="16.5" customHeight="1">
      <c r="Z597" s="2"/>
      <c r="AA597" s="2"/>
    </row>
    <row r="598" ht="16.5" customHeight="1">
      <c r="Z598" s="2"/>
      <c r="AA598" s="2"/>
    </row>
    <row r="599" ht="16.5" customHeight="1">
      <c r="Z599" s="2"/>
      <c r="AA599" s="2"/>
    </row>
    <row r="600" ht="16.5" customHeight="1">
      <c r="Z600" s="2"/>
      <c r="AA600" s="2"/>
    </row>
    <row r="601" ht="16.5" customHeight="1">
      <c r="Z601" s="2"/>
      <c r="AA601" s="2"/>
    </row>
    <row r="602" ht="16.5" customHeight="1">
      <c r="Z602" s="2"/>
      <c r="AA602" s="2"/>
    </row>
    <row r="603" ht="16.5" customHeight="1">
      <c r="Z603" s="2"/>
      <c r="AA603" s="2"/>
    </row>
    <row r="604" ht="16.5" customHeight="1">
      <c r="Z604" s="2"/>
      <c r="AA604" s="2"/>
    </row>
    <row r="605" ht="16.5" customHeight="1">
      <c r="Z605" s="2"/>
      <c r="AA605" s="2"/>
    </row>
    <row r="606" ht="16.5" customHeight="1">
      <c r="Z606" s="2"/>
      <c r="AA606" s="2"/>
    </row>
    <row r="607" ht="16.5" customHeight="1">
      <c r="Z607" s="2"/>
      <c r="AA607" s="2"/>
    </row>
    <row r="608" ht="16.5" customHeight="1">
      <c r="Z608" s="2"/>
      <c r="AA608" s="2"/>
    </row>
    <row r="609" ht="16.5" customHeight="1">
      <c r="Z609" s="2"/>
      <c r="AA609" s="2"/>
    </row>
    <row r="610" ht="16.5" customHeight="1">
      <c r="Z610" s="2"/>
      <c r="AA610" s="2"/>
    </row>
    <row r="611" ht="16.5" customHeight="1">
      <c r="Z611" s="2"/>
      <c r="AA611" s="2"/>
    </row>
    <row r="612" ht="16.5" customHeight="1">
      <c r="Z612" s="2"/>
      <c r="AA612" s="2"/>
    </row>
    <row r="613" ht="16.5" customHeight="1">
      <c r="Z613" s="2"/>
      <c r="AA613" s="2"/>
    </row>
    <row r="614" ht="16.5" customHeight="1">
      <c r="Z614" s="2"/>
      <c r="AA614" s="2"/>
    </row>
    <row r="615" ht="16.5" customHeight="1">
      <c r="Z615" s="2"/>
      <c r="AA615" s="2"/>
    </row>
    <row r="616" ht="16.5" customHeight="1">
      <c r="Z616" s="2"/>
      <c r="AA616" s="2"/>
    </row>
    <row r="617" ht="16.5" customHeight="1">
      <c r="Z617" s="2"/>
      <c r="AA617" s="2"/>
    </row>
    <row r="618" ht="16.5" customHeight="1">
      <c r="Z618" s="2"/>
      <c r="AA618" s="2"/>
    </row>
    <row r="619" ht="16.5" customHeight="1">
      <c r="Z619" s="2"/>
      <c r="AA619" s="2"/>
    </row>
    <row r="620" ht="16.5" customHeight="1">
      <c r="Z620" s="2"/>
      <c r="AA620" s="2"/>
    </row>
    <row r="621" ht="16.5" customHeight="1">
      <c r="Z621" s="2"/>
      <c r="AA621" s="2"/>
    </row>
    <row r="622" ht="16.5" customHeight="1">
      <c r="Z622" s="2"/>
      <c r="AA622" s="2"/>
    </row>
    <row r="623" ht="16.5" customHeight="1">
      <c r="Z623" s="2"/>
      <c r="AA623" s="2"/>
    </row>
    <row r="624" ht="16.5" customHeight="1">
      <c r="Z624" s="2"/>
      <c r="AA624" s="2"/>
    </row>
    <row r="625" ht="16.5" customHeight="1">
      <c r="Z625" s="2"/>
      <c r="AA625" s="2"/>
    </row>
    <row r="626" ht="16.5" customHeight="1">
      <c r="Z626" s="2"/>
      <c r="AA626" s="2"/>
    </row>
    <row r="627" ht="16.5" customHeight="1">
      <c r="Z627" s="2"/>
      <c r="AA627" s="2"/>
    </row>
    <row r="628" ht="16.5" customHeight="1">
      <c r="Z628" s="2"/>
      <c r="AA628" s="2"/>
    </row>
    <row r="629" ht="16.5" customHeight="1">
      <c r="Z629" s="2"/>
      <c r="AA629" s="2"/>
    </row>
    <row r="630" ht="16.5" customHeight="1">
      <c r="Z630" s="2"/>
      <c r="AA630" s="2"/>
    </row>
    <row r="631" ht="16.5" customHeight="1">
      <c r="Z631" s="2"/>
      <c r="AA631" s="2"/>
    </row>
    <row r="632" ht="16.5" customHeight="1">
      <c r="Z632" s="2"/>
      <c r="AA632" s="2"/>
    </row>
    <row r="633" ht="16.5" customHeight="1">
      <c r="Z633" s="2"/>
      <c r="AA633" s="2"/>
    </row>
    <row r="634" ht="16.5" customHeight="1">
      <c r="Z634" s="2"/>
      <c r="AA634" s="2"/>
    </row>
    <row r="635" ht="16.5" customHeight="1">
      <c r="Z635" s="2"/>
      <c r="AA635" s="2"/>
    </row>
    <row r="636" ht="16.5" customHeight="1">
      <c r="Z636" s="2"/>
      <c r="AA636" s="2"/>
    </row>
    <row r="637" ht="16.5" customHeight="1">
      <c r="Z637" s="2"/>
      <c r="AA637" s="2"/>
    </row>
    <row r="638" ht="16.5" customHeight="1">
      <c r="Z638" s="2"/>
      <c r="AA638" s="2"/>
    </row>
    <row r="639" ht="16.5" customHeight="1">
      <c r="Z639" s="2"/>
      <c r="AA639" s="2"/>
    </row>
    <row r="640" ht="16.5" customHeight="1">
      <c r="Z640" s="2"/>
      <c r="AA640" s="2"/>
    </row>
    <row r="641" ht="16.5" customHeight="1">
      <c r="Z641" s="2"/>
      <c r="AA641" s="2"/>
    </row>
    <row r="642" ht="16.5" customHeight="1">
      <c r="Z642" s="2"/>
      <c r="AA642" s="2"/>
    </row>
    <row r="643" ht="16.5" customHeight="1">
      <c r="Z643" s="2"/>
      <c r="AA643" s="2"/>
    </row>
    <row r="644" ht="16.5" customHeight="1">
      <c r="Z644" s="2"/>
      <c r="AA644" s="2"/>
    </row>
    <row r="645" ht="16.5" customHeight="1">
      <c r="Z645" s="2"/>
      <c r="AA645" s="2"/>
    </row>
    <row r="646" ht="16.5" customHeight="1">
      <c r="Z646" s="2"/>
      <c r="AA646" s="2"/>
    </row>
    <row r="647" ht="16.5" customHeight="1">
      <c r="Z647" s="2"/>
      <c r="AA647" s="2"/>
    </row>
    <row r="648" ht="16.5" customHeight="1">
      <c r="Z648" s="2"/>
      <c r="AA648" s="2"/>
    </row>
    <row r="649" ht="16.5" customHeight="1">
      <c r="Z649" s="2"/>
      <c r="AA649" s="2"/>
    </row>
    <row r="650" ht="16.5" customHeight="1">
      <c r="Z650" s="2"/>
      <c r="AA650" s="2"/>
    </row>
    <row r="651" ht="16.5" customHeight="1">
      <c r="Z651" s="2"/>
      <c r="AA651" s="2"/>
    </row>
    <row r="652" ht="16.5" customHeight="1">
      <c r="Z652" s="2"/>
      <c r="AA652" s="2"/>
    </row>
    <row r="653" ht="16.5" customHeight="1">
      <c r="Z653" s="2"/>
      <c r="AA653" s="2"/>
    </row>
    <row r="654" ht="16.5" customHeight="1">
      <c r="Z654" s="2"/>
      <c r="AA654" s="2"/>
    </row>
    <row r="655" ht="16.5" customHeight="1">
      <c r="Z655" s="2"/>
      <c r="AA655" s="2"/>
    </row>
    <row r="656" ht="16.5" customHeight="1">
      <c r="Z656" s="2"/>
      <c r="AA656" s="2"/>
    </row>
    <row r="657" ht="16.5" customHeight="1">
      <c r="Z657" s="2"/>
      <c r="AA657" s="2"/>
    </row>
    <row r="658" ht="16.5" customHeight="1">
      <c r="Z658" s="2"/>
      <c r="AA658" s="2"/>
    </row>
    <row r="659" ht="16.5" customHeight="1">
      <c r="Z659" s="2"/>
      <c r="AA659" s="2"/>
    </row>
    <row r="660" ht="16.5" customHeight="1">
      <c r="Z660" s="2"/>
      <c r="AA660" s="2"/>
    </row>
    <row r="661" ht="16.5" customHeight="1">
      <c r="Z661" s="2"/>
      <c r="AA661" s="2"/>
    </row>
    <row r="662" ht="16.5" customHeight="1">
      <c r="Z662" s="2"/>
      <c r="AA662" s="2"/>
    </row>
    <row r="663" ht="16.5" customHeight="1">
      <c r="Z663" s="2"/>
      <c r="AA663" s="2"/>
    </row>
    <row r="664" ht="16.5" customHeight="1">
      <c r="Z664" s="2"/>
      <c r="AA664" s="2"/>
    </row>
    <row r="665" ht="16.5" customHeight="1">
      <c r="Z665" s="2"/>
      <c r="AA665" s="2"/>
    </row>
    <row r="666" ht="16.5" customHeight="1">
      <c r="Z666" s="2"/>
      <c r="AA666" s="2"/>
    </row>
    <row r="667" ht="16.5" customHeight="1">
      <c r="Z667" s="2"/>
      <c r="AA667" s="2"/>
    </row>
    <row r="668" ht="16.5" customHeight="1">
      <c r="Z668" s="2"/>
      <c r="AA668" s="2"/>
    </row>
    <row r="669" ht="16.5" customHeight="1">
      <c r="Z669" s="2"/>
      <c r="AA669" s="2"/>
    </row>
    <row r="670" ht="16.5" customHeight="1">
      <c r="Z670" s="2"/>
      <c r="AA670" s="2"/>
    </row>
    <row r="671" ht="16.5" customHeight="1">
      <c r="Z671" s="2"/>
      <c r="AA671" s="2"/>
    </row>
    <row r="672" ht="16.5" customHeight="1">
      <c r="Z672" s="2"/>
      <c r="AA672" s="2"/>
    </row>
    <row r="673" ht="16.5" customHeight="1">
      <c r="Z673" s="2"/>
      <c r="AA673" s="2"/>
    </row>
    <row r="674" ht="16.5" customHeight="1">
      <c r="Z674" s="2"/>
      <c r="AA674" s="2"/>
    </row>
    <row r="675" ht="16.5" customHeight="1">
      <c r="Z675" s="2"/>
      <c r="AA675" s="2"/>
    </row>
    <row r="676" ht="16.5" customHeight="1">
      <c r="Z676" s="2"/>
      <c r="AA676" s="2"/>
    </row>
    <row r="677" ht="16.5" customHeight="1">
      <c r="Z677" s="2"/>
      <c r="AA677" s="2"/>
    </row>
    <row r="678" ht="16.5" customHeight="1">
      <c r="Z678" s="2"/>
      <c r="AA678" s="2"/>
    </row>
    <row r="679" ht="16.5" customHeight="1">
      <c r="Z679" s="2"/>
      <c r="AA679" s="2"/>
    </row>
    <row r="680" ht="16.5" customHeight="1">
      <c r="Z680" s="2"/>
      <c r="AA680" s="2"/>
    </row>
    <row r="681" ht="16.5" customHeight="1">
      <c r="Z681" s="2"/>
      <c r="AA681" s="2"/>
    </row>
    <row r="682" ht="16.5" customHeight="1">
      <c r="Z682" s="2"/>
      <c r="AA682" s="2"/>
    </row>
    <row r="683" ht="16.5" customHeight="1">
      <c r="Z683" s="2"/>
      <c r="AA683" s="2"/>
    </row>
    <row r="684" ht="16.5" customHeight="1">
      <c r="Z684" s="2"/>
      <c r="AA684" s="2"/>
    </row>
    <row r="685" ht="16.5" customHeight="1">
      <c r="Z685" s="2"/>
      <c r="AA685" s="2"/>
    </row>
    <row r="686" ht="16.5" customHeight="1">
      <c r="Z686" s="2"/>
      <c r="AA686" s="2"/>
    </row>
    <row r="687" ht="16.5" customHeight="1">
      <c r="Z687" s="2"/>
      <c r="AA687" s="2"/>
    </row>
    <row r="688" ht="16.5" customHeight="1">
      <c r="Z688" s="2"/>
      <c r="AA688" s="2"/>
    </row>
    <row r="689" ht="16.5" customHeight="1">
      <c r="Z689" s="2"/>
      <c r="AA689" s="2"/>
    </row>
    <row r="690" ht="16.5" customHeight="1">
      <c r="Z690" s="2"/>
      <c r="AA690" s="2"/>
    </row>
    <row r="691" ht="16.5" customHeight="1">
      <c r="Z691" s="2"/>
      <c r="AA691" s="2"/>
    </row>
    <row r="692" ht="16.5" customHeight="1">
      <c r="Z692" s="2"/>
      <c r="AA692" s="2"/>
    </row>
    <row r="693" ht="16.5" customHeight="1">
      <c r="Z693" s="2"/>
      <c r="AA693" s="2"/>
    </row>
    <row r="694" ht="16.5" customHeight="1">
      <c r="Z694" s="2"/>
      <c r="AA694" s="2"/>
    </row>
    <row r="695" ht="16.5" customHeight="1">
      <c r="Z695" s="2"/>
      <c r="AA695" s="2"/>
    </row>
    <row r="696" ht="16.5" customHeight="1">
      <c r="Z696" s="2"/>
      <c r="AA696" s="2"/>
    </row>
    <row r="697" ht="16.5" customHeight="1">
      <c r="Z697" s="2"/>
      <c r="AA697" s="2"/>
    </row>
    <row r="698" ht="16.5" customHeight="1">
      <c r="Z698" s="2"/>
      <c r="AA698" s="2"/>
    </row>
    <row r="699" ht="16.5" customHeight="1">
      <c r="Z699" s="2"/>
      <c r="AA699" s="2"/>
    </row>
    <row r="700" ht="16.5" customHeight="1">
      <c r="Z700" s="2"/>
      <c r="AA700" s="2"/>
    </row>
    <row r="701" ht="16.5" customHeight="1">
      <c r="Z701" s="2"/>
      <c r="AA701" s="2"/>
    </row>
    <row r="702" ht="16.5" customHeight="1">
      <c r="Z702" s="2"/>
      <c r="AA702" s="2"/>
    </row>
    <row r="703" ht="16.5" customHeight="1">
      <c r="Z703" s="2"/>
      <c r="AA703" s="2"/>
    </row>
    <row r="704" ht="16.5" customHeight="1">
      <c r="Z704" s="2"/>
      <c r="AA704" s="2"/>
    </row>
    <row r="705" ht="16.5" customHeight="1">
      <c r="Z705" s="2"/>
      <c r="AA705" s="2"/>
    </row>
    <row r="706" ht="16.5" customHeight="1">
      <c r="Z706" s="2"/>
      <c r="AA706" s="2"/>
    </row>
    <row r="707" ht="16.5" customHeight="1">
      <c r="Z707" s="2"/>
      <c r="AA707" s="2"/>
    </row>
    <row r="708" ht="16.5" customHeight="1">
      <c r="Z708" s="2"/>
      <c r="AA708" s="2"/>
    </row>
    <row r="709" ht="16.5" customHeight="1">
      <c r="Z709" s="2"/>
      <c r="AA709" s="2"/>
    </row>
    <row r="710" ht="16.5" customHeight="1">
      <c r="Z710" s="2"/>
      <c r="AA710" s="2"/>
    </row>
    <row r="711" ht="16.5" customHeight="1">
      <c r="Z711" s="2"/>
      <c r="AA711" s="2"/>
    </row>
    <row r="712" ht="16.5" customHeight="1">
      <c r="Z712" s="2"/>
      <c r="AA712" s="2"/>
    </row>
    <row r="713" ht="16.5" customHeight="1">
      <c r="Z713" s="2"/>
      <c r="AA713" s="2"/>
    </row>
    <row r="714" ht="16.5" customHeight="1">
      <c r="Z714" s="2"/>
      <c r="AA714" s="2"/>
    </row>
    <row r="715" ht="16.5" customHeight="1">
      <c r="Z715" s="2"/>
      <c r="AA715" s="2"/>
    </row>
    <row r="716" ht="16.5" customHeight="1">
      <c r="Z716" s="2"/>
      <c r="AA716" s="2"/>
    </row>
    <row r="717" ht="16.5" customHeight="1">
      <c r="Z717" s="2"/>
      <c r="AA717" s="2"/>
    </row>
    <row r="718" ht="16.5" customHeight="1">
      <c r="Z718" s="2"/>
      <c r="AA718" s="2"/>
    </row>
    <row r="719" ht="16.5" customHeight="1">
      <c r="Z719" s="2"/>
      <c r="AA719" s="2"/>
    </row>
    <row r="720" ht="16.5" customHeight="1">
      <c r="Z720" s="2"/>
      <c r="AA720" s="2"/>
    </row>
    <row r="721" ht="16.5" customHeight="1">
      <c r="Z721" s="2"/>
      <c r="AA721" s="2"/>
    </row>
    <row r="722" ht="16.5" customHeight="1">
      <c r="Z722" s="2"/>
      <c r="AA722" s="2"/>
    </row>
    <row r="723" ht="16.5" customHeight="1">
      <c r="Z723" s="2"/>
      <c r="AA723" s="2"/>
    </row>
    <row r="724" ht="16.5" customHeight="1">
      <c r="Z724" s="2"/>
      <c r="AA724" s="2"/>
    </row>
    <row r="725" ht="16.5" customHeight="1">
      <c r="Z725" s="2"/>
      <c r="AA725" s="2"/>
    </row>
    <row r="726" ht="16.5" customHeight="1">
      <c r="Z726" s="2"/>
      <c r="AA726" s="2"/>
    </row>
    <row r="727" ht="16.5" customHeight="1">
      <c r="Z727" s="2"/>
      <c r="AA727" s="2"/>
    </row>
    <row r="728" ht="16.5" customHeight="1">
      <c r="Z728" s="2"/>
      <c r="AA728" s="2"/>
    </row>
    <row r="729" ht="16.5" customHeight="1">
      <c r="Z729" s="2"/>
      <c r="AA729" s="2"/>
    </row>
    <row r="730" ht="16.5" customHeight="1">
      <c r="Z730" s="2"/>
      <c r="AA730" s="2"/>
    </row>
    <row r="731" ht="16.5" customHeight="1">
      <c r="Z731" s="2"/>
      <c r="AA731" s="2"/>
    </row>
    <row r="732" ht="16.5" customHeight="1">
      <c r="Z732" s="2"/>
      <c r="AA732" s="2"/>
    </row>
    <row r="733" ht="16.5" customHeight="1">
      <c r="Z733" s="2"/>
      <c r="AA733" s="2"/>
    </row>
    <row r="734" ht="16.5" customHeight="1">
      <c r="Z734" s="2"/>
      <c r="AA734" s="2"/>
    </row>
    <row r="735" ht="16.5" customHeight="1">
      <c r="Z735" s="2"/>
      <c r="AA735" s="2"/>
    </row>
    <row r="736" ht="16.5" customHeight="1">
      <c r="Z736" s="2"/>
      <c r="AA736" s="2"/>
    </row>
    <row r="737" ht="16.5" customHeight="1">
      <c r="Z737" s="2"/>
      <c r="AA737" s="2"/>
    </row>
    <row r="738" ht="16.5" customHeight="1">
      <c r="Z738" s="2"/>
      <c r="AA738" s="2"/>
    </row>
    <row r="739" ht="16.5" customHeight="1">
      <c r="Z739" s="2"/>
      <c r="AA739" s="2"/>
    </row>
    <row r="740" ht="16.5" customHeight="1">
      <c r="Z740" s="2"/>
      <c r="AA740" s="2"/>
    </row>
    <row r="741" ht="16.5" customHeight="1">
      <c r="Z741" s="2"/>
      <c r="AA741" s="2"/>
    </row>
    <row r="742" ht="16.5" customHeight="1">
      <c r="Z742" s="2"/>
      <c r="AA742" s="2"/>
    </row>
    <row r="743" ht="16.5" customHeight="1">
      <c r="Z743" s="2"/>
      <c r="AA743" s="2"/>
    </row>
    <row r="744" ht="16.5" customHeight="1">
      <c r="Z744" s="2"/>
      <c r="AA744" s="2"/>
    </row>
    <row r="745" ht="16.5" customHeight="1">
      <c r="Z745" s="2"/>
      <c r="AA745" s="2"/>
    </row>
    <row r="746" ht="16.5" customHeight="1">
      <c r="Z746" s="2"/>
      <c r="AA746" s="2"/>
    </row>
    <row r="747" ht="16.5" customHeight="1">
      <c r="Z747" s="2"/>
      <c r="AA747" s="2"/>
    </row>
    <row r="748" ht="16.5" customHeight="1">
      <c r="Z748" s="2"/>
      <c r="AA748" s="2"/>
    </row>
    <row r="749" ht="16.5" customHeight="1">
      <c r="Z749" s="2"/>
      <c r="AA749" s="2"/>
    </row>
    <row r="750" ht="16.5" customHeight="1">
      <c r="Z750" s="2"/>
      <c r="AA750" s="2"/>
    </row>
    <row r="751" ht="16.5" customHeight="1">
      <c r="Z751" s="2"/>
      <c r="AA751" s="2"/>
    </row>
    <row r="752" ht="16.5" customHeight="1">
      <c r="Z752" s="2"/>
      <c r="AA752" s="2"/>
    </row>
    <row r="753" ht="16.5" customHeight="1">
      <c r="Z753" s="2"/>
      <c r="AA753" s="2"/>
    </row>
    <row r="754" ht="16.5" customHeight="1">
      <c r="Z754" s="2"/>
      <c r="AA754" s="2"/>
    </row>
    <row r="755" ht="16.5" customHeight="1">
      <c r="Z755" s="2"/>
      <c r="AA755" s="2"/>
    </row>
    <row r="756" ht="16.5" customHeight="1">
      <c r="Z756" s="2"/>
      <c r="AA756" s="2"/>
    </row>
    <row r="757" ht="16.5" customHeight="1">
      <c r="Z757" s="2"/>
      <c r="AA757" s="2"/>
    </row>
    <row r="758" ht="16.5" customHeight="1">
      <c r="Z758" s="2"/>
      <c r="AA758" s="2"/>
    </row>
    <row r="759" ht="16.5" customHeight="1">
      <c r="Z759" s="2"/>
      <c r="AA759" s="2"/>
    </row>
    <row r="760" ht="16.5" customHeight="1">
      <c r="Z760" s="2"/>
      <c r="AA760" s="2"/>
    </row>
    <row r="761" ht="16.5" customHeight="1">
      <c r="Z761" s="2"/>
      <c r="AA761" s="2"/>
    </row>
    <row r="762" ht="16.5" customHeight="1">
      <c r="Z762" s="2"/>
      <c r="AA762" s="2"/>
    </row>
    <row r="763" ht="16.5" customHeight="1">
      <c r="Z763" s="2"/>
      <c r="AA763" s="2"/>
    </row>
    <row r="764" ht="16.5" customHeight="1">
      <c r="Z764" s="2"/>
      <c r="AA764" s="2"/>
    </row>
    <row r="765" ht="16.5" customHeight="1">
      <c r="Z765" s="2"/>
      <c r="AA765" s="2"/>
    </row>
    <row r="766" ht="16.5" customHeight="1">
      <c r="Z766" s="2"/>
      <c r="AA766" s="2"/>
    </row>
    <row r="767" ht="16.5" customHeight="1">
      <c r="Z767" s="2"/>
      <c r="AA767" s="2"/>
    </row>
    <row r="768" ht="16.5" customHeight="1">
      <c r="Z768" s="2"/>
      <c r="AA768" s="2"/>
    </row>
    <row r="769" ht="16.5" customHeight="1">
      <c r="Z769" s="2"/>
      <c r="AA769" s="2"/>
    </row>
    <row r="770" ht="16.5" customHeight="1">
      <c r="Z770" s="2"/>
      <c r="AA770" s="2"/>
    </row>
    <row r="771" ht="16.5" customHeight="1">
      <c r="Z771" s="2"/>
      <c r="AA771" s="2"/>
    </row>
    <row r="772" ht="16.5" customHeight="1">
      <c r="Z772" s="2"/>
      <c r="AA772" s="2"/>
    </row>
    <row r="773" ht="16.5" customHeight="1">
      <c r="Z773" s="2"/>
      <c r="AA773" s="2"/>
    </row>
    <row r="774" ht="16.5" customHeight="1">
      <c r="Z774" s="2"/>
      <c r="AA774" s="2"/>
    </row>
    <row r="775" ht="16.5" customHeight="1">
      <c r="Z775" s="2"/>
      <c r="AA775" s="2"/>
    </row>
    <row r="776" ht="16.5" customHeight="1">
      <c r="Z776" s="2"/>
      <c r="AA776" s="2"/>
    </row>
    <row r="777" ht="16.5" customHeight="1">
      <c r="Z777" s="2"/>
      <c r="AA777" s="2"/>
    </row>
    <row r="778" ht="16.5" customHeight="1">
      <c r="Z778" s="2"/>
      <c r="AA778" s="2"/>
    </row>
    <row r="779" ht="16.5" customHeight="1">
      <c r="Z779" s="2"/>
      <c r="AA779" s="2"/>
    </row>
    <row r="780" ht="16.5" customHeight="1">
      <c r="Z780" s="2"/>
      <c r="AA780" s="2"/>
    </row>
    <row r="781" ht="16.5" customHeight="1">
      <c r="Z781" s="2"/>
      <c r="AA781" s="2"/>
    </row>
    <row r="782" ht="16.5" customHeight="1">
      <c r="Z782" s="2"/>
      <c r="AA782" s="2"/>
    </row>
    <row r="783" ht="16.5" customHeight="1">
      <c r="Z783" s="2"/>
      <c r="AA783" s="2"/>
    </row>
    <row r="784" ht="16.5" customHeight="1">
      <c r="Z784" s="2"/>
      <c r="AA784" s="2"/>
    </row>
    <row r="785" ht="16.5" customHeight="1">
      <c r="Z785" s="2"/>
      <c r="AA785" s="2"/>
    </row>
    <row r="786" ht="16.5" customHeight="1">
      <c r="Z786" s="2"/>
      <c r="AA786" s="2"/>
    </row>
    <row r="787" ht="16.5" customHeight="1">
      <c r="Z787" s="2"/>
      <c r="AA787" s="2"/>
    </row>
    <row r="788" ht="16.5" customHeight="1">
      <c r="Z788" s="2"/>
      <c r="AA788" s="2"/>
    </row>
    <row r="789" ht="16.5" customHeight="1">
      <c r="Z789" s="2"/>
      <c r="AA789" s="2"/>
    </row>
    <row r="790" ht="16.5" customHeight="1">
      <c r="Z790" s="2"/>
      <c r="AA790" s="2"/>
    </row>
    <row r="791" ht="16.5" customHeight="1">
      <c r="Z791" s="2"/>
      <c r="AA791" s="2"/>
    </row>
    <row r="792" ht="16.5" customHeight="1">
      <c r="Z792" s="2"/>
      <c r="AA792" s="2"/>
    </row>
    <row r="793" ht="16.5" customHeight="1">
      <c r="Z793" s="2"/>
      <c r="AA793" s="2"/>
    </row>
    <row r="794" ht="16.5" customHeight="1">
      <c r="Z794" s="2"/>
      <c r="AA794" s="2"/>
    </row>
    <row r="795" ht="16.5" customHeight="1">
      <c r="Z795" s="2"/>
      <c r="AA795" s="2"/>
    </row>
    <row r="796" ht="16.5" customHeight="1">
      <c r="Z796" s="2"/>
      <c r="AA796" s="2"/>
    </row>
    <row r="797" ht="16.5" customHeight="1">
      <c r="Z797" s="2"/>
      <c r="AA797" s="2"/>
    </row>
    <row r="798" ht="16.5" customHeight="1">
      <c r="Z798" s="2"/>
      <c r="AA798" s="2"/>
    </row>
    <row r="799" ht="16.5" customHeight="1">
      <c r="Z799" s="2"/>
      <c r="AA799" s="2"/>
    </row>
    <row r="800" ht="16.5" customHeight="1">
      <c r="Z800" s="2"/>
      <c r="AA800" s="2"/>
    </row>
    <row r="801" ht="16.5" customHeight="1">
      <c r="Z801" s="2"/>
      <c r="AA801" s="2"/>
    </row>
    <row r="802" ht="16.5" customHeight="1">
      <c r="Z802" s="2"/>
      <c r="AA802" s="2"/>
    </row>
    <row r="803" ht="16.5" customHeight="1">
      <c r="Z803" s="2"/>
      <c r="AA803" s="2"/>
    </row>
    <row r="804" ht="16.5" customHeight="1">
      <c r="Z804" s="2"/>
      <c r="AA804" s="2"/>
    </row>
    <row r="805" ht="16.5" customHeight="1">
      <c r="Z805" s="2"/>
      <c r="AA805" s="2"/>
    </row>
    <row r="806" ht="16.5" customHeight="1">
      <c r="Z806" s="2"/>
      <c r="AA806" s="2"/>
    </row>
    <row r="807" ht="16.5" customHeight="1">
      <c r="Z807" s="2"/>
      <c r="AA807" s="2"/>
    </row>
    <row r="808" ht="16.5" customHeight="1">
      <c r="Z808" s="2"/>
      <c r="AA808" s="2"/>
    </row>
    <row r="809" ht="16.5" customHeight="1">
      <c r="Z809" s="2"/>
      <c r="AA809" s="2"/>
    </row>
    <row r="810" ht="16.5" customHeight="1">
      <c r="Z810" s="2"/>
      <c r="AA810" s="2"/>
    </row>
    <row r="811" ht="16.5" customHeight="1">
      <c r="Z811" s="2"/>
      <c r="AA811" s="2"/>
    </row>
    <row r="812" ht="16.5" customHeight="1">
      <c r="Z812" s="2"/>
      <c r="AA812" s="2"/>
    </row>
    <row r="813" ht="16.5" customHeight="1">
      <c r="Z813" s="2"/>
      <c r="AA813" s="2"/>
    </row>
    <row r="814" ht="16.5" customHeight="1">
      <c r="Z814" s="2"/>
      <c r="AA814" s="2"/>
    </row>
    <row r="815" ht="16.5" customHeight="1">
      <c r="Z815" s="2"/>
      <c r="AA815" s="2"/>
    </row>
    <row r="816" ht="16.5" customHeight="1">
      <c r="Z816" s="2"/>
      <c r="AA816" s="2"/>
    </row>
    <row r="817" ht="16.5" customHeight="1">
      <c r="Z817" s="2"/>
      <c r="AA817" s="2"/>
    </row>
    <row r="818" ht="16.5" customHeight="1">
      <c r="Z818" s="2"/>
      <c r="AA818" s="2"/>
    </row>
    <row r="819" ht="16.5" customHeight="1">
      <c r="Z819" s="2"/>
      <c r="AA819" s="2"/>
    </row>
    <row r="820" ht="16.5" customHeight="1">
      <c r="Z820" s="2"/>
      <c r="AA820" s="2"/>
    </row>
    <row r="821" ht="16.5" customHeight="1">
      <c r="Z821" s="2"/>
      <c r="AA821" s="2"/>
    </row>
    <row r="822" ht="16.5" customHeight="1">
      <c r="Z822" s="2"/>
      <c r="AA822" s="2"/>
    </row>
    <row r="823" ht="16.5" customHeight="1">
      <c r="Z823" s="2"/>
      <c r="AA823" s="2"/>
    </row>
    <row r="824" ht="16.5" customHeight="1">
      <c r="Z824" s="2"/>
      <c r="AA824" s="2"/>
    </row>
    <row r="825" ht="16.5" customHeight="1">
      <c r="Z825" s="2"/>
      <c r="AA825" s="2"/>
    </row>
    <row r="826" ht="16.5" customHeight="1">
      <c r="Z826" s="2"/>
      <c r="AA826" s="2"/>
    </row>
    <row r="827" ht="16.5" customHeight="1">
      <c r="Z827" s="2"/>
      <c r="AA827" s="2"/>
    </row>
    <row r="828" ht="16.5" customHeight="1">
      <c r="Z828" s="2"/>
      <c r="AA828" s="2"/>
    </row>
    <row r="829" ht="16.5" customHeight="1">
      <c r="Z829" s="2"/>
      <c r="AA829" s="2"/>
    </row>
    <row r="830" ht="16.5" customHeight="1">
      <c r="Z830" s="2"/>
      <c r="AA830" s="2"/>
    </row>
    <row r="831" ht="16.5" customHeight="1">
      <c r="Z831" s="2"/>
      <c r="AA831" s="2"/>
    </row>
    <row r="832" ht="16.5" customHeight="1">
      <c r="Z832" s="2"/>
      <c r="AA832" s="2"/>
    </row>
    <row r="833" ht="16.5" customHeight="1">
      <c r="Z833" s="2"/>
      <c r="AA833" s="2"/>
    </row>
    <row r="834" ht="16.5" customHeight="1">
      <c r="Z834" s="2"/>
      <c r="AA834" s="2"/>
    </row>
    <row r="835" ht="16.5" customHeight="1">
      <c r="Z835" s="2"/>
      <c r="AA835" s="2"/>
    </row>
    <row r="836" ht="16.5" customHeight="1">
      <c r="Z836" s="2"/>
      <c r="AA836" s="2"/>
    </row>
    <row r="837" ht="16.5" customHeight="1">
      <c r="Z837" s="2"/>
      <c r="AA837" s="2"/>
    </row>
    <row r="838" ht="16.5" customHeight="1">
      <c r="Z838" s="2"/>
      <c r="AA838" s="2"/>
    </row>
    <row r="839" ht="16.5" customHeight="1">
      <c r="Z839" s="2"/>
      <c r="AA839" s="2"/>
    </row>
    <row r="840" ht="16.5" customHeight="1">
      <c r="Z840" s="2"/>
      <c r="AA840" s="2"/>
    </row>
    <row r="841" ht="16.5" customHeight="1">
      <c r="Z841" s="2"/>
      <c r="AA841" s="2"/>
    </row>
    <row r="842" ht="16.5" customHeight="1">
      <c r="Z842" s="2"/>
      <c r="AA842" s="2"/>
    </row>
    <row r="843" ht="16.5" customHeight="1">
      <c r="Z843" s="2"/>
      <c r="AA843" s="2"/>
    </row>
    <row r="844" ht="16.5" customHeight="1">
      <c r="Z844" s="2"/>
      <c r="AA844" s="2"/>
    </row>
    <row r="845" ht="16.5" customHeight="1">
      <c r="Z845" s="2"/>
      <c r="AA845" s="2"/>
    </row>
    <row r="846" ht="16.5" customHeight="1">
      <c r="Z846" s="2"/>
      <c r="AA846" s="2"/>
    </row>
    <row r="847" ht="16.5" customHeight="1">
      <c r="Z847" s="2"/>
      <c r="AA847" s="2"/>
    </row>
    <row r="848" ht="16.5" customHeight="1">
      <c r="Z848" s="2"/>
      <c r="AA848" s="2"/>
    </row>
    <row r="849" ht="16.5" customHeight="1">
      <c r="Z849" s="2"/>
      <c r="AA849" s="2"/>
    </row>
    <row r="850" ht="16.5" customHeight="1">
      <c r="Z850" s="2"/>
      <c r="AA850" s="2"/>
    </row>
    <row r="851" ht="16.5" customHeight="1">
      <c r="Z851" s="2"/>
      <c r="AA851" s="2"/>
    </row>
    <row r="852" ht="16.5" customHeight="1">
      <c r="Z852" s="2"/>
      <c r="AA852" s="2"/>
    </row>
    <row r="853" ht="16.5" customHeight="1">
      <c r="Z853" s="2"/>
      <c r="AA853" s="2"/>
    </row>
    <row r="854" ht="16.5" customHeight="1">
      <c r="Z854" s="2"/>
      <c r="AA854" s="2"/>
    </row>
    <row r="855" ht="16.5" customHeight="1">
      <c r="Z855" s="2"/>
      <c r="AA855" s="2"/>
    </row>
    <row r="856" ht="16.5" customHeight="1">
      <c r="Z856" s="2"/>
      <c r="AA856" s="2"/>
    </row>
    <row r="857" ht="16.5" customHeight="1">
      <c r="Z857" s="2"/>
      <c r="AA857" s="2"/>
    </row>
    <row r="858" ht="16.5" customHeight="1">
      <c r="Z858" s="2"/>
      <c r="AA858" s="2"/>
    </row>
    <row r="859" ht="16.5" customHeight="1">
      <c r="Z859" s="2"/>
      <c r="AA859" s="2"/>
    </row>
    <row r="860" ht="16.5" customHeight="1">
      <c r="Z860" s="2"/>
      <c r="AA860" s="2"/>
    </row>
    <row r="861" ht="16.5" customHeight="1">
      <c r="Z861" s="2"/>
      <c r="AA861" s="2"/>
    </row>
    <row r="862" ht="16.5" customHeight="1">
      <c r="Z862" s="2"/>
      <c r="AA862" s="2"/>
    </row>
    <row r="863" ht="16.5" customHeight="1">
      <c r="Z863" s="2"/>
      <c r="AA863" s="2"/>
    </row>
    <row r="864" ht="16.5" customHeight="1">
      <c r="Z864" s="2"/>
      <c r="AA864" s="2"/>
    </row>
    <row r="865" ht="16.5" customHeight="1">
      <c r="Z865" s="2"/>
      <c r="AA865" s="2"/>
    </row>
    <row r="866" ht="16.5" customHeight="1">
      <c r="Z866" s="2"/>
      <c r="AA866" s="2"/>
    </row>
    <row r="867" ht="16.5" customHeight="1">
      <c r="Z867" s="2"/>
      <c r="AA867" s="2"/>
    </row>
    <row r="868" ht="16.5" customHeight="1">
      <c r="Z868" s="2"/>
      <c r="AA868" s="2"/>
    </row>
    <row r="869" ht="16.5" customHeight="1">
      <c r="Z869" s="2"/>
      <c r="AA869" s="2"/>
    </row>
    <row r="870" ht="16.5" customHeight="1">
      <c r="Z870" s="2"/>
      <c r="AA870" s="2"/>
    </row>
    <row r="871" ht="16.5" customHeight="1">
      <c r="Z871" s="2"/>
      <c r="AA871" s="2"/>
    </row>
    <row r="872" ht="16.5" customHeight="1">
      <c r="Z872" s="2"/>
      <c r="AA872" s="2"/>
    </row>
    <row r="873" ht="16.5" customHeight="1">
      <c r="Z873" s="2"/>
      <c r="AA873" s="2"/>
    </row>
    <row r="874" ht="16.5" customHeight="1">
      <c r="Z874" s="2"/>
      <c r="AA874" s="2"/>
    </row>
    <row r="875" ht="16.5" customHeight="1">
      <c r="Z875" s="2"/>
      <c r="AA875" s="2"/>
    </row>
    <row r="876" ht="16.5" customHeight="1">
      <c r="Z876" s="2"/>
      <c r="AA876" s="2"/>
    </row>
    <row r="877" ht="16.5" customHeight="1">
      <c r="Z877" s="2"/>
      <c r="AA877" s="2"/>
    </row>
    <row r="878" ht="16.5" customHeight="1">
      <c r="Z878" s="2"/>
      <c r="AA878" s="2"/>
    </row>
    <row r="879" ht="16.5" customHeight="1">
      <c r="Z879" s="2"/>
      <c r="AA879" s="2"/>
    </row>
    <row r="880" ht="16.5" customHeight="1">
      <c r="Z880" s="2"/>
      <c r="AA880" s="2"/>
    </row>
    <row r="881" ht="16.5" customHeight="1">
      <c r="Z881" s="2"/>
      <c r="AA881" s="2"/>
    </row>
    <row r="882" ht="16.5" customHeight="1">
      <c r="Z882" s="2"/>
      <c r="AA882" s="2"/>
    </row>
    <row r="883" ht="16.5" customHeight="1">
      <c r="Z883" s="2"/>
      <c r="AA883" s="2"/>
    </row>
    <row r="884" ht="16.5" customHeight="1">
      <c r="Z884" s="2"/>
      <c r="AA884" s="2"/>
    </row>
    <row r="885" ht="16.5" customHeight="1">
      <c r="Z885" s="2"/>
      <c r="AA885" s="2"/>
    </row>
    <row r="886" ht="16.5" customHeight="1">
      <c r="Z886" s="2"/>
      <c r="AA886" s="2"/>
    </row>
    <row r="887" ht="16.5" customHeight="1">
      <c r="Z887" s="2"/>
      <c r="AA887" s="2"/>
    </row>
    <row r="888" ht="16.5" customHeight="1">
      <c r="Z888" s="2"/>
      <c r="AA888" s="2"/>
    </row>
    <row r="889" ht="16.5" customHeight="1">
      <c r="Z889" s="2"/>
      <c r="AA889" s="2"/>
    </row>
    <row r="890" ht="16.5" customHeight="1">
      <c r="Z890" s="2"/>
      <c r="AA890" s="2"/>
    </row>
    <row r="891" ht="16.5" customHeight="1">
      <c r="Z891" s="2"/>
      <c r="AA891" s="2"/>
    </row>
    <row r="892" ht="16.5" customHeight="1">
      <c r="Z892" s="2"/>
      <c r="AA892" s="2"/>
    </row>
    <row r="893" ht="16.5" customHeight="1">
      <c r="Z893" s="2"/>
      <c r="AA893" s="2"/>
    </row>
    <row r="894" ht="16.5" customHeight="1">
      <c r="Z894" s="2"/>
      <c r="AA894" s="2"/>
    </row>
    <row r="895" ht="16.5" customHeight="1">
      <c r="Z895" s="2"/>
      <c r="AA895" s="2"/>
    </row>
    <row r="896" ht="16.5" customHeight="1">
      <c r="Z896" s="2"/>
      <c r="AA896" s="2"/>
    </row>
    <row r="897" ht="16.5" customHeight="1">
      <c r="Z897" s="2"/>
      <c r="AA897" s="2"/>
    </row>
    <row r="898" ht="16.5" customHeight="1">
      <c r="Z898" s="2"/>
      <c r="AA898" s="2"/>
    </row>
    <row r="899" ht="16.5" customHeight="1">
      <c r="Z899" s="2"/>
      <c r="AA899" s="2"/>
    </row>
    <row r="900" ht="16.5" customHeight="1">
      <c r="Z900" s="2"/>
      <c r="AA900" s="2"/>
    </row>
    <row r="901" ht="16.5" customHeight="1">
      <c r="Z901" s="2"/>
      <c r="AA901" s="2"/>
    </row>
    <row r="902" ht="16.5" customHeight="1">
      <c r="Z902" s="2"/>
      <c r="AA902" s="2"/>
    </row>
    <row r="903" ht="16.5" customHeight="1">
      <c r="Z903" s="2"/>
      <c r="AA903" s="2"/>
    </row>
    <row r="904" ht="16.5" customHeight="1">
      <c r="Z904" s="2"/>
      <c r="AA904" s="2"/>
    </row>
    <row r="905" ht="16.5" customHeight="1">
      <c r="Z905" s="2"/>
      <c r="AA905" s="2"/>
    </row>
    <row r="906" ht="16.5" customHeight="1">
      <c r="Z906" s="2"/>
      <c r="AA906" s="2"/>
    </row>
    <row r="907" ht="16.5" customHeight="1">
      <c r="Z907" s="2"/>
      <c r="AA907" s="2"/>
    </row>
    <row r="908" ht="16.5" customHeight="1">
      <c r="Z908" s="2"/>
      <c r="AA908" s="2"/>
    </row>
    <row r="909" ht="16.5" customHeight="1">
      <c r="Z909" s="2"/>
      <c r="AA909" s="2"/>
    </row>
    <row r="910" ht="16.5" customHeight="1">
      <c r="Z910" s="2"/>
      <c r="AA910" s="2"/>
    </row>
    <row r="911" ht="16.5" customHeight="1">
      <c r="Z911" s="2"/>
      <c r="AA911" s="2"/>
    </row>
    <row r="912" ht="16.5" customHeight="1">
      <c r="Z912" s="2"/>
      <c r="AA912" s="2"/>
    </row>
    <row r="913" ht="16.5" customHeight="1">
      <c r="Z913" s="2"/>
      <c r="AA913" s="2"/>
    </row>
    <row r="914" ht="16.5" customHeight="1">
      <c r="Z914" s="2"/>
      <c r="AA914" s="2"/>
    </row>
    <row r="915" ht="16.5" customHeight="1">
      <c r="Z915" s="2"/>
      <c r="AA915" s="2"/>
    </row>
    <row r="916" ht="16.5" customHeight="1">
      <c r="Z916" s="2"/>
      <c r="AA916" s="2"/>
    </row>
    <row r="917" ht="16.5" customHeight="1">
      <c r="Z917" s="2"/>
      <c r="AA917" s="2"/>
    </row>
    <row r="918" ht="16.5" customHeight="1">
      <c r="Z918" s="2"/>
      <c r="AA918" s="2"/>
    </row>
    <row r="919" ht="16.5" customHeight="1">
      <c r="Z919" s="2"/>
      <c r="AA919" s="2"/>
    </row>
    <row r="920" ht="16.5" customHeight="1">
      <c r="Z920" s="2"/>
      <c r="AA920" s="2"/>
    </row>
    <row r="921" ht="16.5" customHeight="1">
      <c r="Z921" s="2"/>
      <c r="AA921" s="2"/>
    </row>
    <row r="922" ht="16.5" customHeight="1">
      <c r="Z922" s="2"/>
      <c r="AA922" s="2"/>
    </row>
    <row r="923" ht="16.5" customHeight="1">
      <c r="Z923" s="2"/>
      <c r="AA923" s="2"/>
    </row>
    <row r="924" ht="16.5" customHeight="1">
      <c r="Z924" s="2"/>
      <c r="AA924" s="2"/>
    </row>
    <row r="925" ht="16.5" customHeight="1">
      <c r="Z925" s="2"/>
      <c r="AA925" s="2"/>
    </row>
    <row r="926" ht="16.5" customHeight="1">
      <c r="Z926" s="2"/>
      <c r="AA926" s="2"/>
    </row>
    <row r="927" ht="16.5" customHeight="1">
      <c r="Z927" s="2"/>
      <c r="AA927" s="2"/>
    </row>
    <row r="928" ht="16.5" customHeight="1">
      <c r="Z928" s="2"/>
      <c r="AA928" s="2"/>
    </row>
    <row r="929" ht="16.5" customHeight="1">
      <c r="Z929" s="2"/>
      <c r="AA929" s="2"/>
    </row>
    <row r="930" ht="16.5" customHeight="1">
      <c r="Z930" s="2"/>
      <c r="AA930" s="2"/>
    </row>
    <row r="931" ht="16.5" customHeight="1">
      <c r="Z931" s="2"/>
      <c r="AA931" s="2"/>
    </row>
    <row r="932" ht="16.5" customHeight="1">
      <c r="Z932" s="2"/>
      <c r="AA932" s="2"/>
    </row>
    <row r="933" ht="16.5" customHeight="1">
      <c r="Z933" s="2"/>
      <c r="AA933" s="2"/>
    </row>
    <row r="934" ht="16.5" customHeight="1">
      <c r="Z934" s="2"/>
      <c r="AA934" s="2"/>
    </row>
    <row r="935" ht="16.5" customHeight="1">
      <c r="Z935" s="2"/>
      <c r="AA935" s="2"/>
    </row>
    <row r="936" ht="16.5" customHeight="1">
      <c r="Z936" s="2"/>
      <c r="AA936" s="2"/>
    </row>
    <row r="937" ht="16.5" customHeight="1">
      <c r="Z937" s="2"/>
      <c r="AA937" s="2"/>
    </row>
    <row r="938" ht="16.5" customHeight="1">
      <c r="Z938" s="2"/>
      <c r="AA938" s="2"/>
    </row>
    <row r="939" ht="16.5" customHeight="1">
      <c r="Z939" s="2"/>
      <c r="AA939" s="2"/>
    </row>
    <row r="940" ht="16.5" customHeight="1">
      <c r="Z940" s="2"/>
      <c r="AA940" s="2"/>
    </row>
    <row r="941" ht="16.5" customHeight="1">
      <c r="Z941" s="2"/>
      <c r="AA941" s="2"/>
    </row>
    <row r="942" ht="16.5" customHeight="1">
      <c r="Z942" s="2"/>
      <c r="AA942" s="2"/>
    </row>
    <row r="943" ht="16.5" customHeight="1">
      <c r="Z943" s="2"/>
      <c r="AA943" s="2"/>
    </row>
    <row r="944" ht="16.5" customHeight="1">
      <c r="Z944" s="2"/>
      <c r="AA944" s="2"/>
    </row>
    <row r="945" ht="16.5" customHeight="1">
      <c r="Z945" s="2"/>
      <c r="AA945" s="2"/>
    </row>
    <row r="946" ht="16.5" customHeight="1">
      <c r="Z946" s="2"/>
      <c r="AA946" s="2"/>
    </row>
    <row r="947" ht="16.5" customHeight="1">
      <c r="Z947" s="2"/>
      <c r="AA947" s="2"/>
    </row>
    <row r="948" ht="16.5" customHeight="1">
      <c r="Z948" s="2"/>
      <c r="AA948" s="2"/>
    </row>
    <row r="949" ht="16.5" customHeight="1">
      <c r="Z949" s="2"/>
      <c r="AA949" s="2"/>
    </row>
    <row r="950" ht="16.5" customHeight="1">
      <c r="Z950" s="2"/>
      <c r="AA950" s="2"/>
    </row>
    <row r="951" ht="16.5" customHeight="1">
      <c r="Z951" s="2"/>
      <c r="AA951" s="2"/>
    </row>
    <row r="952" ht="16.5" customHeight="1">
      <c r="Z952" s="2"/>
      <c r="AA952" s="2"/>
    </row>
    <row r="953" ht="16.5" customHeight="1">
      <c r="Z953" s="2"/>
      <c r="AA953" s="2"/>
    </row>
    <row r="954" ht="16.5" customHeight="1">
      <c r="Z954" s="2"/>
      <c r="AA954" s="2"/>
    </row>
    <row r="955" ht="16.5" customHeight="1">
      <c r="Z955" s="2"/>
      <c r="AA955" s="2"/>
    </row>
    <row r="956" ht="16.5" customHeight="1">
      <c r="Z956" s="2"/>
      <c r="AA956" s="2"/>
    </row>
    <row r="957" ht="16.5" customHeight="1">
      <c r="Z957" s="2"/>
      <c r="AA957" s="2"/>
    </row>
    <row r="958" ht="16.5" customHeight="1">
      <c r="Z958" s="2"/>
      <c r="AA958" s="2"/>
    </row>
    <row r="959" ht="16.5" customHeight="1">
      <c r="Z959" s="2"/>
      <c r="AA959" s="2"/>
    </row>
    <row r="960" ht="16.5" customHeight="1">
      <c r="Z960" s="2"/>
      <c r="AA960" s="2"/>
    </row>
    <row r="961" ht="16.5" customHeight="1">
      <c r="Z961" s="2"/>
      <c r="AA961" s="2"/>
    </row>
    <row r="962" ht="16.5" customHeight="1">
      <c r="Z962" s="2"/>
      <c r="AA962" s="2"/>
    </row>
    <row r="963" ht="16.5" customHeight="1">
      <c r="Z963" s="2"/>
      <c r="AA963" s="2"/>
    </row>
    <row r="964" ht="16.5" customHeight="1">
      <c r="Z964" s="2"/>
      <c r="AA964" s="2"/>
    </row>
    <row r="965" ht="16.5" customHeight="1">
      <c r="Z965" s="2"/>
      <c r="AA965" s="2"/>
    </row>
    <row r="966" ht="16.5" customHeight="1">
      <c r="Z966" s="2"/>
      <c r="AA966" s="2"/>
    </row>
    <row r="967" ht="16.5" customHeight="1">
      <c r="Z967" s="2"/>
      <c r="AA967" s="2"/>
    </row>
    <row r="968" ht="16.5" customHeight="1">
      <c r="Z968" s="2"/>
      <c r="AA968" s="2"/>
    </row>
    <row r="969" ht="16.5" customHeight="1">
      <c r="Z969" s="2"/>
      <c r="AA969" s="2"/>
    </row>
    <row r="970" ht="16.5" customHeight="1">
      <c r="Z970" s="2"/>
      <c r="AA970" s="2"/>
    </row>
    <row r="971" ht="16.5" customHeight="1">
      <c r="Z971" s="2"/>
      <c r="AA971" s="2"/>
    </row>
    <row r="972" ht="16.5" customHeight="1">
      <c r="Z972" s="2"/>
      <c r="AA972" s="2"/>
    </row>
    <row r="973" ht="16.5" customHeight="1">
      <c r="Z973" s="2"/>
      <c r="AA973" s="2"/>
    </row>
    <row r="974" ht="16.5" customHeight="1">
      <c r="Z974" s="2"/>
      <c r="AA974" s="2"/>
    </row>
    <row r="975" ht="16.5" customHeight="1">
      <c r="Z975" s="2"/>
      <c r="AA975" s="2"/>
    </row>
    <row r="976" ht="16.5" customHeight="1">
      <c r="Z976" s="2"/>
      <c r="AA976" s="2"/>
    </row>
    <row r="977" ht="16.5" customHeight="1">
      <c r="Z977" s="2"/>
      <c r="AA977" s="2"/>
    </row>
    <row r="978" ht="16.5" customHeight="1">
      <c r="Z978" s="2"/>
      <c r="AA978" s="2"/>
    </row>
    <row r="979" ht="16.5" customHeight="1">
      <c r="Z979" s="2"/>
      <c r="AA979" s="2"/>
    </row>
    <row r="980" ht="16.5" customHeight="1">
      <c r="Z980" s="2"/>
      <c r="AA980" s="2"/>
    </row>
    <row r="981" ht="16.5" customHeight="1">
      <c r="Z981" s="2"/>
      <c r="AA981" s="2"/>
    </row>
    <row r="982" ht="16.5" customHeight="1">
      <c r="Z982" s="2"/>
      <c r="AA982" s="2"/>
    </row>
    <row r="983" ht="16.5" customHeight="1">
      <c r="Z983" s="2"/>
      <c r="AA983" s="2"/>
    </row>
    <row r="984" ht="16.5" customHeight="1">
      <c r="Z984" s="2"/>
      <c r="AA984" s="2"/>
    </row>
    <row r="985" ht="16.5" customHeight="1">
      <c r="Z985" s="2"/>
      <c r="AA985" s="2"/>
    </row>
    <row r="986" ht="16.5" customHeight="1">
      <c r="Z986" s="2"/>
      <c r="AA986" s="2"/>
    </row>
    <row r="987" ht="16.5" customHeight="1">
      <c r="Z987" s="2"/>
      <c r="AA987" s="2"/>
    </row>
    <row r="988" ht="16.5" customHeight="1">
      <c r="Z988" s="2"/>
      <c r="AA988" s="2"/>
    </row>
    <row r="989" ht="16.5" customHeight="1">
      <c r="Z989" s="2"/>
      <c r="AA989" s="2"/>
    </row>
    <row r="990" ht="16.5" customHeight="1">
      <c r="Z990" s="2"/>
      <c r="AA990" s="2"/>
    </row>
    <row r="991" ht="16.5" customHeight="1">
      <c r="Z991" s="2"/>
      <c r="AA991" s="2"/>
    </row>
    <row r="992" ht="16.5" customHeight="1">
      <c r="Z992" s="2"/>
      <c r="AA992" s="2"/>
    </row>
    <row r="993" ht="16.5" customHeight="1">
      <c r="Z993" s="2"/>
      <c r="AA993" s="2"/>
    </row>
    <row r="994" ht="16.5" customHeight="1">
      <c r="Z994" s="2"/>
      <c r="AA994" s="2"/>
    </row>
    <row r="995" ht="16.5" customHeight="1">
      <c r="Z995" s="2"/>
      <c r="AA995" s="2"/>
    </row>
    <row r="996" ht="16.5" customHeight="1">
      <c r="Z996" s="2"/>
      <c r="AA996" s="2"/>
    </row>
    <row r="997" ht="16.5" customHeight="1">
      <c r="Z997" s="2"/>
      <c r="AA997" s="2"/>
    </row>
    <row r="998" ht="16.5" customHeight="1">
      <c r="Z998" s="2"/>
      <c r="AA998" s="2"/>
    </row>
    <row r="999" ht="16.5" customHeight="1">
      <c r="Z999" s="2"/>
      <c r="AA999" s="2"/>
    </row>
    <row r="1000" ht="16.5" customHeight="1">
      <c r="Z1000" s="2"/>
      <c r="AA1000" s="2"/>
    </row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4" t="s">
        <v>2</v>
      </c>
      <c r="B1" s="114" t="s">
        <v>5</v>
      </c>
      <c r="C1" s="114" t="s">
        <v>4</v>
      </c>
      <c r="D1" s="114" t="s">
        <v>13</v>
      </c>
      <c r="E1" s="114" t="s">
        <v>14</v>
      </c>
      <c r="F1" s="114" t="s">
        <v>20</v>
      </c>
      <c r="G1" s="114" t="s">
        <v>6</v>
      </c>
      <c r="H1" s="114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4" t="s">
        <v>12</v>
      </c>
      <c r="N1" s="114" t="s">
        <v>15</v>
      </c>
      <c r="O1" s="114" t="s">
        <v>16</v>
      </c>
      <c r="P1" s="114" t="s">
        <v>91</v>
      </c>
      <c r="Q1" s="114" t="s">
        <v>18</v>
      </c>
      <c r="R1" s="114" t="s">
        <v>19</v>
      </c>
      <c r="S1" s="114" t="s">
        <v>88</v>
      </c>
      <c r="T1" s="114" t="s">
        <v>22</v>
      </c>
      <c r="U1" s="114" t="s">
        <v>23</v>
      </c>
      <c r="V1" s="114" t="s">
        <v>89</v>
      </c>
      <c r="W1" s="114" t="s">
        <v>90</v>
      </c>
      <c r="X1" s="115" t="s">
        <v>90</v>
      </c>
      <c r="Y1" s="115" t="s">
        <v>93</v>
      </c>
    </row>
    <row r="2">
      <c r="A2" s="114" t="s">
        <v>94</v>
      </c>
      <c r="B2" s="116">
        <f t="shared" ref="B2:Y2" si="1">MAX(B3:B22)</f>
        <v>76</v>
      </c>
      <c r="C2" s="117">
        <f t="shared" si="1"/>
        <v>0.5714285714</v>
      </c>
      <c r="D2" s="116">
        <f t="shared" si="1"/>
        <v>32</v>
      </c>
      <c r="E2" s="116">
        <f t="shared" si="1"/>
        <v>32</v>
      </c>
      <c r="F2" s="117">
        <f t="shared" si="1"/>
        <v>1.418650794</v>
      </c>
      <c r="G2" s="116">
        <f t="shared" si="1"/>
        <v>65</v>
      </c>
      <c r="H2" s="116">
        <f t="shared" si="1"/>
        <v>36</v>
      </c>
      <c r="I2" s="116">
        <f t="shared" si="1"/>
        <v>26</v>
      </c>
      <c r="J2" s="116">
        <f t="shared" si="1"/>
        <v>9</v>
      </c>
      <c r="K2" s="116">
        <f t="shared" si="1"/>
        <v>5</v>
      </c>
      <c r="L2" s="116">
        <f t="shared" si="1"/>
        <v>1</v>
      </c>
      <c r="M2" s="116">
        <f t="shared" si="1"/>
        <v>29</v>
      </c>
      <c r="N2" s="116">
        <f t="shared" si="1"/>
        <v>18</v>
      </c>
      <c r="O2" s="116">
        <f t="shared" si="1"/>
        <v>25</v>
      </c>
      <c r="P2" s="118">
        <f t="shared" si="1"/>
        <v>0.4761904762</v>
      </c>
      <c r="Q2" s="117">
        <f t="shared" si="1"/>
        <v>0.7936507937</v>
      </c>
      <c r="R2" s="117">
        <f t="shared" si="1"/>
        <v>0.625</v>
      </c>
      <c r="S2" s="118">
        <f t="shared" si="1"/>
        <v>0.8333333333</v>
      </c>
      <c r="T2" s="116">
        <f t="shared" si="1"/>
        <v>20</v>
      </c>
      <c r="U2" s="116">
        <f t="shared" si="1"/>
        <v>20</v>
      </c>
      <c r="V2" s="116">
        <f t="shared" si="1"/>
        <v>10</v>
      </c>
      <c r="W2" s="116">
        <f t="shared" si="1"/>
        <v>20</v>
      </c>
      <c r="X2" s="119">
        <f t="shared" si="1"/>
        <v>47.61904762</v>
      </c>
      <c r="Y2" s="119">
        <f t="shared" si="1"/>
        <v>47.61904762</v>
      </c>
    </row>
    <row r="3">
      <c r="A3" s="114" t="s">
        <v>24</v>
      </c>
      <c r="B3" s="116">
        <f>+'23 서구하반기(24)'!D4+'23 下코모도리그(24)'!D4+'24 上코모도리그(24)'!D4+'24 上디비전리그(24)'!D4</f>
        <v>24</v>
      </c>
      <c r="C3" s="120">
        <f t="shared" ref="C3:C23" si="2">+H3/G3</f>
        <v>0.15</v>
      </c>
      <c r="D3" s="121">
        <f>+'23 서구하반기(24)'!L4+'23 下코모도리그(24)'!L4+'24 上코모도리그(24)'!L4+'24 上디비전리그(24)'!L4</f>
        <v>4</v>
      </c>
      <c r="E3" s="121">
        <f>+'23 서구하반기(24)'!M4+'23 下코모도리그(24)'!M4+'24 上코모도리그(24)'!M4+'24 上디비전리그(24)'!M4</f>
        <v>9</v>
      </c>
      <c r="F3" s="120">
        <f t="shared" ref="F3:F22" si="3">+R3+Q3</f>
        <v>0.5416666667</v>
      </c>
      <c r="G3" s="116">
        <f>+'23 서구하반기(24)'!E4+'23 下코모도리그(24)'!E4+'24 上코모도리그(24)'!E4+'24 上디비전리그(24)'!E4</f>
        <v>20</v>
      </c>
      <c r="H3" s="116">
        <f>+'23 서구하반기(24)'!F4+'23 下코모도리그(24)'!F4+'24 上코모도리그(24)'!F4+'24 上디비전리그(24)'!F4</f>
        <v>3</v>
      </c>
      <c r="I3" s="116">
        <f>+'23 서구하반기(24)'!G4+'23 下코모도리그(24)'!G4+'24 上코모도리그(24)'!G4+'24 上디비전리그(24)'!G4</f>
        <v>2</v>
      </c>
      <c r="J3" s="116">
        <f>+'23 서구하반기(24)'!H4+'23 下코모도리그(24)'!H4+'24 上코모도리그(24)'!H4+'24 上디비전리그(24)'!H4</f>
        <v>0</v>
      </c>
      <c r="K3" s="116">
        <f>+'23 서구하반기(24)'!I4+'23 下코모도리그(24)'!I4+'24 上코모도리그(24)'!I4+'24 上디비전리그(24)'!I4</f>
        <v>1</v>
      </c>
      <c r="L3" s="116">
        <f>+'23 서구하반기(24)'!J4+'23 下코모도리그(24)'!J4+'24 上코모도리그(24)'!J4+'24 上디비전리그(24)'!J4</f>
        <v>0</v>
      </c>
      <c r="M3" s="121">
        <f>+'23 서구하반기(24)'!K4+'23 下코모도리그(24)'!K4+'24 上코모도리그(24)'!K4+'24 上디비전리그(24)'!K4</f>
        <v>8</v>
      </c>
      <c r="N3" s="121">
        <f>+'23 서구하반기(24)'!N4+'23 下코모도리그(24)'!N4+'24 上코모도리그(24)'!N4+'24 上디비전리그(24)'!N4</f>
        <v>4</v>
      </c>
      <c r="O3" s="122">
        <f>+'23 서구하반기(24)'!O4+'23 下코모도리그(24)'!O4+'24 上코모도리그(24)'!O4+'24 上디비전리그(24)'!O4</f>
        <v>10</v>
      </c>
      <c r="P3" s="123">
        <f t="shared" ref="P3:P23" si="4">+O3/B3</f>
        <v>0.4166666667</v>
      </c>
      <c r="Q3" s="124">
        <f t="shared" ref="Q3:Q22" si="5">+(I3*1+J3*2+K3*3+L3*4)/G3</f>
        <v>0.25</v>
      </c>
      <c r="R3" s="125">
        <f t="shared" ref="R3:R22" si="6">+(H3+N3)/B3</f>
        <v>0.2916666667</v>
      </c>
      <c r="S3" s="126">
        <f t="shared" ref="S3:S22" si="7">O3/(B3-(H3+N3))</f>
        <v>0.5882352941</v>
      </c>
      <c r="T3" s="127">
        <f t="shared" ref="T3:T22" si="8">RANK(R3,$R$3:$R$22)</f>
        <v>20</v>
      </c>
      <c r="U3" s="128">
        <f t="shared" ref="U3:U22" si="9">RANK(F3,$F$3:$F$22)</f>
        <v>20</v>
      </c>
      <c r="V3" s="116">
        <f>+'23 서구하반기(24)'!W4+'23 下코모도리그(24)'!W4</f>
        <v>1</v>
      </c>
      <c r="W3" s="129">
        <f t="shared" ref="W3:W22" si="10">RANK(C3,$C$3:$C$22)</f>
        <v>17</v>
      </c>
      <c r="X3" s="130">
        <f t="shared" ref="X3:X23" si="11">(O3/B3)*100</f>
        <v>41.66666667</v>
      </c>
      <c r="Y3" s="130">
        <f t="shared" ref="Y3:Y23" si="12">(O3/B3)*100</f>
        <v>41.66666667</v>
      </c>
    </row>
    <row r="4">
      <c r="A4" s="114" t="s">
        <v>25</v>
      </c>
      <c r="B4" s="116">
        <f>+'23 서구하반기(24)'!D5+'23 下코모도리그(24)'!D5+'24 上코모도리그(24)'!D5+'24 上디비전리그(24)'!D5</f>
        <v>21</v>
      </c>
      <c r="C4" s="120">
        <f t="shared" si="2"/>
        <v>0.1428571429</v>
      </c>
      <c r="D4" s="121">
        <f>+'23 서구하반기(24)'!L5+'23 下코모도리그(24)'!L5+'24 上코모도리그(24)'!L5+'24 上디비전리그(24)'!L5+1</f>
        <v>2</v>
      </c>
      <c r="E4" s="121">
        <f>+'23 서구하반기(24)'!M5+'23 下코모도리그(24)'!M5+'24 上코모도리그(24)'!M5+'24 上디비전리그(24)'!M5</f>
        <v>3</v>
      </c>
      <c r="F4" s="131">
        <f t="shared" si="3"/>
        <v>0.7142857143</v>
      </c>
      <c r="G4" s="116">
        <f>+'23 서구하반기(24)'!E5+'23 下코모도리그(24)'!E5+'24 上코모도리그(24)'!E5+'24 上디비전리그(24)'!E5</f>
        <v>14</v>
      </c>
      <c r="H4" s="116">
        <f>+'23 서구하반기(24)'!F5+'23 下코모도리그(24)'!F5+'24 上코모도리그(24)'!F5+'24 上디비전리그(24)'!F5</f>
        <v>2</v>
      </c>
      <c r="I4" s="116">
        <f>+'23 서구하반기(24)'!G5+'23 下코모도리그(24)'!G5+'24 上코모도리그(24)'!G5+'24 上디비전리그(24)'!G5</f>
        <v>0</v>
      </c>
      <c r="J4" s="116">
        <f>+'23 서구하반기(24)'!H5+'23 下코모도리그(24)'!H5+'24 上코모도리그(24)'!H5+'24 上디비전리그(24)'!H5</f>
        <v>2</v>
      </c>
      <c r="K4" s="116">
        <f>+'23 서구하반기(24)'!I5+'23 下코모도리그(24)'!I5+'24 上코모도리그(24)'!I5+'24 上디비전리그(24)'!I5</f>
        <v>0</v>
      </c>
      <c r="L4" s="116">
        <f>+'23 서구하반기(24)'!J5+'23 下코모도리그(24)'!J5+'24 上코모도리그(24)'!J5+'24 上디비전리그(24)'!J5</f>
        <v>0</v>
      </c>
      <c r="M4" s="121">
        <f>+'23 서구하반기(24)'!K5+'23 下코모도리그(24)'!K5+'24 上코모도리그(24)'!K5+'24 上디비전리그(24)'!K5</f>
        <v>6</v>
      </c>
      <c r="N4" s="121">
        <f>+'23 서구하반기(24)'!N5+'23 下코모도리그(24)'!N5+'24 上코모도리그(24)'!N5+'24 上디비전리그(24)'!N5</f>
        <v>7</v>
      </c>
      <c r="O4" s="122">
        <f>+'23 서구하반기(24)'!O5+'23 下코모도리그(24)'!O5+'24 上코모도리그(24)'!O5+'24 上디비전리그(24)'!O5</f>
        <v>10</v>
      </c>
      <c r="P4" s="123">
        <f t="shared" si="4"/>
        <v>0.4761904762</v>
      </c>
      <c r="Q4" s="124">
        <f t="shared" si="5"/>
        <v>0.2857142857</v>
      </c>
      <c r="R4" s="124">
        <f t="shared" si="6"/>
        <v>0.4285714286</v>
      </c>
      <c r="S4" s="132">
        <f t="shared" si="7"/>
        <v>0.8333333333</v>
      </c>
      <c r="T4" s="127">
        <f t="shared" si="8"/>
        <v>17</v>
      </c>
      <c r="U4" s="129">
        <f t="shared" si="9"/>
        <v>16</v>
      </c>
      <c r="V4" s="116">
        <f>+'23 서구하반기(24)'!W5+'23 下코모도리그(24)'!W5</f>
        <v>1</v>
      </c>
      <c r="W4" s="129">
        <f t="shared" si="10"/>
        <v>18</v>
      </c>
      <c r="X4" s="130">
        <f t="shared" si="11"/>
        <v>47.61904762</v>
      </c>
      <c r="Y4" s="130">
        <f t="shared" si="12"/>
        <v>47.61904762</v>
      </c>
    </row>
    <row r="5">
      <c r="A5" s="114" t="s">
        <v>26</v>
      </c>
      <c r="B5" s="116">
        <f>+'23 서구하반기(24)'!D6+'23 下코모도리그(24)'!D6+'24 上코모도리그(24)'!D6+'24 上디비전리그(24)'!D6</f>
        <v>72</v>
      </c>
      <c r="C5" s="133">
        <f t="shared" si="2"/>
        <v>0.5714285714</v>
      </c>
      <c r="D5" s="134">
        <f>+'23 서구하반기(24)'!L6+'23 下코모도리그(24)'!L6+'24 上코모도리그(24)'!L6+'24 上디비전리그(24)'!L6</f>
        <v>32</v>
      </c>
      <c r="E5" s="121">
        <f>+'23 서구하반기(24)'!M6+'23 下코모도리그(24)'!M6+'24 上코모도리그(24)'!M6+'24 上디비전리그(24)'!M6</f>
        <v>15</v>
      </c>
      <c r="F5" s="131">
        <f t="shared" si="3"/>
        <v>1.418650794</v>
      </c>
      <c r="G5" s="116">
        <f>+'23 서구하반기(24)'!E6+'23 下코모도리그(24)'!E6+'24 上코모도리그(24)'!E6+'24 上디비전리그(24)'!E6</f>
        <v>63</v>
      </c>
      <c r="H5" s="134">
        <f>+'23 서구하반기(24)'!F6+'23 下코모도리그(24)'!F6+'24 上코모도리그(24)'!F6+'24 上디비전리그(24)'!F6</f>
        <v>36</v>
      </c>
      <c r="I5" s="116">
        <f>+'23 서구하반기(24)'!G6+'23 下코모도리그(24)'!G6+'24 上코모도리그(24)'!G6+'24 上디비전리그(24)'!G6</f>
        <v>26</v>
      </c>
      <c r="J5" s="116">
        <f>+'23 서구하반기(24)'!H6+'23 下코모도리그(24)'!H6+'24 上코모도리그(24)'!H6+'24 上디비전리그(24)'!H6</f>
        <v>7</v>
      </c>
      <c r="K5" s="116">
        <f>+'23 서구하반기(24)'!I6+'23 下코모도리그(24)'!I6+'24 上코모도리그(24)'!I6+'24 上디비전리그(24)'!I6</f>
        <v>2</v>
      </c>
      <c r="L5" s="134">
        <f>+'23 서구하반기(24)'!J6+'23 下코모도리그(24)'!J6+'24 上코모도리그(24)'!J6+'24 上디비전리그(24)'!J6</f>
        <v>1</v>
      </c>
      <c r="M5" s="134">
        <f>+'23 서구하반기(24)'!K6+'23 下코모도리그(24)'!K6+'24 上코모도리그(24)'!K6+'24 上디비전리그(24)'!K6</f>
        <v>22</v>
      </c>
      <c r="N5" s="121">
        <f>+'23 서구하반기(24)'!N6+'23 下코모도리그(24)'!N6+'24 上코모도리그(24)'!N6+'24 上디비전리그(24)'!N6</f>
        <v>9</v>
      </c>
      <c r="O5" s="121">
        <f>+'23 서구하반기(24)'!O6+'23 下코모도리그(24)'!O6+'24 上코모도리그(24)'!O6+'24 上디비전리그(24)'!O6</f>
        <v>4</v>
      </c>
      <c r="P5" s="135">
        <f t="shared" si="4"/>
        <v>0.05555555556</v>
      </c>
      <c r="Q5" s="124">
        <f t="shared" si="5"/>
        <v>0.7936507937</v>
      </c>
      <c r="R5" s="136">
        <f t="shared" si="6"/>
        <v>0.625</v>
      </c>
      <c r="S5" s="137">
        <f t="shared" si="7"/>
        <v>0.1481481481</v>
      </c>
      <c r="T5" s="127">
        <f t="shared" si="8"/>
        <v>1</v>
      </c>
      <c r="U5" s="129">
        <f t="shared" si="9"/>
        <v>1</v>
      </c>
      <c r="V5" s="116">
        <f>+'23 서구하반기(24)'!W6+'23 下코모도리그(24)'!W6</f>
        <v>5</v>
      </c>
      <c r="W5" s="129">
        <f t="shared" si="10"/>
        <v>1</v>
      </c>
      <c r="X5" s="130">
        <f t="shared" si="11"/>
        <v>5.555555556</v>
      </c>
      <c r="Y5" s="130">
        <f t="shared" si="12"/>
        <v>5.555555556</v>
      </c>
    </row>
    <row r="6">
      <c r="A6" s="114" t="s">
        <v>27</v>
      </c>
      <c r="B6" s="116">
        <f>+'23 서구하반기(24)'!D7+'23 下코모도리그(24)'!D7+'24 上코모도리그(24)'!D7+'24 上디비전리그(24)'!D7</f>
        <v>7</v>
      </c>
      <c r="C6" s="120">
        <f t="shared" si="2"/>
        <v>0</v>
      </c>
      <c r="D6" s="121">
        <f>+'23 서구하반기(24)'!L7+'23 下코모도리그(24)'!L7+'24 上코모도리그(24)'!L7+'24 上디비전리그(24)'!L7</f>
        <v>3</v>
      </c>
      <c r="E6" s="121">
        <f>+'23 서구하반기(24)'!M7+'23 下코모도리그(24)'!M7+'24 上코모도리그(24)'!M7+'24 上디비전리그(24)'!M7</f>
        <v>1</v>
      </c>
      <c r="F6" s="131">
        <f t="shared" si="3"/>
        <v>0.5714285714</v>
      </c>
      <c r="G6" s="116">
        <f>+'23 서구하반기(24)'!E7+'23 下코모도리그(24)'!E7+'24 上코모도리그(24)'!E7+'24 上디비전리그(24)'!E7</f>
        <v>3</v>
      </c>
      <c r="H6" s="116">
        <f>+'23 서구하반기(24)'!F7+'23 下코모도리그(24)'!F7+'24 上코모도리그(24)'!F7+'24 上디비전리그(24)'!F7</f>
        <v>0</v>
      </c>
      <c r="I6" s="116">
        <f>+'23 서구하반기(24)'!G7+'23 下코모도리그(24)'!G7+'24 上코모도리그(24)'!G7+'24 上디비전리그(24)'!G7</f>
        <v>0</v>
      </c>
      <c r="J6" s="116">
        <f>+'23 서구하반기(24)'!H7+'23 下코모도리그(24)'!H7+'24 上코모도리그(24)'!H7+'24 上디비전리그(24)'!H7</f>
        <v>0</v>
      </c>
      <c r="K6" s="116">
        <f>+'23 서구하반기(24)'!I7+'23 下코모도리그(24)'!I7+'24 上코모도리그(24)'!I7+'24 上디비전리그(24)'!I7</f>
        <v>0</v>
      </c>
      <c r="L6" s="116">
        <f>+'23 서구하반기(24)'!J7+'23 下코모도리그(24)'!J7+'24 上코모도리그(24)'!J7+'24 上디비전리그(24)'!J7</f>
        <v>0</v>
      </c>
      <c r="M6" s="121">
        <f>+'23 서구하반기(24)'!K7+'23 下코모도리그(24)'!K7+'24 上코모도리그(24)'!K7+'24 上디비전리그(24)'!K7</f>
        <v>4</v>
      </c>
      <c r="N6" s="121">
        <f>+'23 서구하반기(24)'!N7+'23 下코모도리그(24)'!N7+'24 上코모도리그(24)'!N7+'24 上디비전리그(24)'!N7</f>
        <v>4</v>
      </c>
      <c r="O6" s="121">
        <f>+'23 서구하반기(24)'!O7+'23 下코모도리그(24)'!O7+'24 上코모도리그(24)'!O7+'24 上디비전리그(24)'!O7</f>
        <v>2</v>
      </c>
      <c r="P6" s="138">
        <f t="shared" si="4"/>
        <v>0.2857142857</v>
      </c>
      <c r="Q6" s="124">
        <f t="shared" si="5"/>
        <v>0</v>
      </c>
      <c r="R6" s="124">
        <f t="shared" si="6"/>
        <v>0.5714285714</v>
      </c>
      <c r="S6" s="126">
        <f t="shared" si="7"/>
        <v>0.6666666667</v>
      </c>
      <c r="T6" s="127">
        <f t="shared" si="8"/>
        <v>5</v>
      </c>
      <c r="U6" s="129">
        <f t="shared" si="9"/>
        <v>19</v>
      </c>
      <c r="V6" s="116">
        <f>+'23 서구하반기(24)'!W7+'23 下코모도리그(24)'!W7</f>
        <v>0</v>
      </c>
      <c r="W6" s="128">
        <f t="shared" si="10"/>
        <v>20</v>
      </c>
      <c r="X6" s="130">
        <f t="shared" si="11"/>
        <v>28.57142857</v>
      </c>
      <c r="Y6" s="130">
        <f t="shared" si="12"/>
        <v>28.57142857</v>
      </c>
    </row>
    <row r="7">
      <c r="A7" s="114" t="s">
        <v>28</v>
      </c>
      <c r="B7" s="116">
        <f>+'23 서구하반기(24)'!D8+'23 下코모도리그(24)'!D8+'24 上코모도리그(24)'!D8+'24 上디비전리그(24)'!D8</f>
        <v>37</v>
      </c>
      <c r="C7" s="131">
        <f t="shared" si="2"/>
        <v>0.36</v>
      </c>
      <c r="D7" s="121">
        <f>+'23 서구하반기(24)'!L8+'23 下코모도리그(24)'!L8+'24 上코모도리그(24)'!L8+'24 上디비전리그(24)'!L8</f>
        <v>9</v>
      </c>
      <c r="E7" s="121">
        <f>+'23 서구하반기(24)'!M8+'23 下코모도리그(24)'!M8+'24 上코모도리그(24)'!M8+'24 上디비전리그(24)'!M8</f>
        <v>6</v>
      </c>
      <c r="F7" s="131">
        <f t="shared" si="3"/>
        <v>1.127567568</v>
      </c>
      <c r="G7" s="116">
        <f>+'23 서구하반기(24)'!E8+'23 下코모도리그(24)'!E8+'24 上코모도리그(24)'!E8+'24 上디비전리그(24)'!E8</f>
        <v>25</v>
      </c>
      <c r="H7" s="116">
        <f>+'23 서구하반기(24)'!F8+'23 下코모도리그(24)'!F8+'24 上코모도리그(24)'!F8+'24 上디비전리그(24)'!F8</f>
        <v>9</v>
      </c>
      <c r="I7" s="116">
        <f>+'23 서구하반기(24)'!G8+'23 下코모도리그(24)'!G8+'24 上코모도리그(24)'!G8+'24 上디비전리그(24)'!G8</f>
        <v>6</v>
      </c>
      <c r="J7" s="116">
        <f>+'23 서구하반기(24)'!H8+'23 下코모도리그(24)'!H8+'24 上코모도리그(24)'!H8+'24 上디비전리그(24)'!H8</f>
        <v>2</v>
      </c>
      <c r="K7" s="116">
        <f>+'23 서구하반기(24)'!I8+'23 下코모도리그(24)'!I8+'24 上코모도리그(24)'!I8+'24 上디비전리그(24)'!I8</f>
        <v>0</v>
      </c>
      <c r="L7" s="134">
        <f>+'23 서구하반기(24)'!J8+'23 下코모도리그(24)'!J8+'24 上코모도리그(24)'!J8+'24 上디비전리그(24)'!J8</f>
        <v>1</v>
      </c>
      <c r="M7" s="121">
        <f>+'23 서구하반기(24)'!K8+'23 下코모도리그(24)'!K8+'24 上코모도리그(24)'!K8+'24 上디비전리그(24)'!K8</f>
        <v>13</v>
      </c>
      <c r="N7" s="121">
        <f>+'23 서구하반기(24)'!N8+'23 下코모도리그(24)'!N8+'24 上코모도리그(24)'!N8+'24 上디비전리그(24)'!N8</f>
        <v>12</v>
      </c>
      <c r="O7" s="121">
        <f>+'23 서구하반기(24)'!O8+'23 下코모도리그(24)'!O8+'24 上코모도리그(24)'!O8+'24 上디비전리그(24)'!O8</f>
        <v>9</v>
      </c>
      <c r="P7" s="138">
        <f t="shared" si="4"/>
        <v>0.2432432432</v>
      </c>
      <c r="Q7" s="124">
        <f t="shared" si="5"/>
        <v>0.56</v>
      </c>
      <c r="R7" s="124">
        <f t="shared" si="6"/>
        <v>0.5675675676</v>
      </c>
      <c r="S7" s="126">
        <f t="shared" si="7"/>
        <v>0.5625</v>
      </c>
      <c r="T7" s="127">
        <f t="shared" si="8"/>
        <v>6</v>
      </c>
      <c r="U7" s="129">
        <f t="shared" si="9"/>
        <v>5</v>
      </c>
      <c r="V7" s="116">
        <f>+'23 서구하반기(24)'!W8+'23 下코모도리그(24)'!W8</f>
        <v>0</v>
      </c>
      <c r="W7" s="129">
        <f t="shared" si="10"/>
        <v>8</v>
      </c>
      <c r="X7" s="130">
        <f t="shared" si="11"/>
        <v>24.32432432</v>
      </c>
      <c r="Y7" s="130">
        <f t="shared" si="12"/>
        <v>24.32432432</v>
      </c>
    </row>
    <row r="8">
      <c r="A8" s="114" t="s">
        <v>29</v>
      </c>
      <c r="B8" s="116">
        <f>+'23 서구하반기(24)'!D9+'23 下코모도리그(24)'!D9+'24 上코모도리그(24)'!D9+'24 上디비전리그(24)'!D9</f>
        <v>10</v>
      </c>
      <c r="C8" s="131">
        <f t="shared" si="2"/>
        <v>0.4444444444</v>
      </c>
      <c r="D8" s="121">
        <f>+'23 서구하반기(24)'!L9+'23 下코모도리그(24)'!L9+'24 上코모도리그(24)'!L9+'24 上디비전리그(24)'!L9</f>
        <v>2</v>
      </c>
      <c r="E8" s="121">
        <f>+'23 서구하반기(24)'!M9+'23 下코모도리그(24)'!M9+'24 上코모도리그(24)'!M9+'24 上디비전리그(24)'!M9</f>
        <v>1</v>
      </c>
      <c r="F8" s="131">
        <f t="shared" si="3"/>
        <v>0.7222222222</v>
      </c>
      <c r="G8" s="116">
        <f>+'23 서구하반기(24)'!E9+'23 下코모도리그(24)'!E9+'24 上코모도리그(24)'!E9+'24 上디비전리그(24)'!E9</f>
        <v>9</v>
      </c>
      <c r="H8" s="116">
        <f>+'23 서구하반기(24)'!F9+'23 下코모도리그(24)'!F9+'24 上코모도리그(24)'!F9+'24 上디비전리그(24)'!F9</f>
        <v>4</v>
      </c>
      <c r="I8" s="116">
        <f>+'23 서구하반기(24)'!G9+'23 下코모도리그(24)'!G9+'24 上코모도리그(24)'!G9+'24 上디비전리그(24)'!G9</f>
        <v>2</v>
      </c>
      <c r="J8" s="116">
        <f>+'23 서구하반기(24)'!H9+'23 下코모도리그(24)'!H9+'24 上코모도리그(24)'!H9+'24 上디비전리그(24)'!H9</f>
        <v>0</v>
      </c>
      <c r="K8" s="116">
        <f>+'23 서구하반기(24)'!I9+'23 下코모도리그(24)'!I9+'24 上코모도리그(24)'!I9+'24 上디비전리그(24)'!I9</f>
        <v>0</v>
      </c>
      <c r="L8" s="116">
        <f>+'23 서구하반기(24)'!J9+'23 下코모도리그(24)'!J9+'24 上코모도리그(24)'!J9+'24 上디비전리그(24)'!J9</f>
        <v>0</v>
      </c>
      <c r="M8" s="121">
        <f>+'23 서구하반기(24)'!K9+'23 下코모도리그(24)'!K9+'24 上코모도리그(24)'!K9+'24 上디비전리그(24)'!K9</f>
        <v>3</v>
      </c>
      <c r="N8" s="121">
        <f>+'23 서구하반기(24)'!N9+'23 下코모도리그(24)'!N9+'24 上코모도리그(24)'!N9+'24 上디비전리그(24)'!N9</f>
        <v>1</v>
      </c>
      <c r="O8" s="121">
        <f>+'23 서구하반기(24)'!O9+'23 下코모도리그(24)'!O9+'24 上코모도리그(24)'!O9+'24 上디비전리그(24)'!O9</f>
        <v>1</v>
      </c>
      <c r="P8" s="138">
        <f t="shared" si="4"/>
        <v>0.1</v>
      </c>
      <c r="Q8" s="124">
        <f t="shared" si="5"/>
        <v>0.2222222222</v>
      </c>
      <c r="R8" s="124">
        <f t="shared" si="6"/>
        <v>0.5</v>
      </c>
      <c r="S8" s="137">
        <f t="shared" si="7"/>
        <v>0.2</v>
      </c>
      <c r="T8" s="127">
        <f t="shared" si="8"/>
        <v>9</v>
      </c>
      <c r="U8" s="129">
        <f t="shared" si="9"/>
        <v>15</v>
      </c>
      <c r="V8" s="116">
        <f>+'23 서구하반기(24)'!W9+'23 下코모도리그(24)'!W9</f>
        <v>2</v>
      </c>
      <c r="W8" s="129">
        <f t="shared" si="10"/>
        <v>5</v>
      </c>
      <c r="X8" s="130">
        <f t="shared" si="11"/>
        <v>10</v>
      </c>
      <c r="Y8" s="130">
        <f t="shared" si="12"/>
        <v>10</v>
      </c>
    </row>
    <row r="9">
      <c r="A9" s="114" t="s">
        <v>30</v>
      </c>
      <c r="B9" s="116">
        <f>+'23 서구하반기(24)'!D10+'23 下코모도리그(24)'!D10+'24 上코모도리그(24)'!D10+'24 上디비전리그(24)'!D10</f>
        <v>74</v>
      </c>
      <c r="C9" s="133">
        <f t="shared" si="2"/>
        <v>0.5538461538</v>
      </c>
      <c r="D9" s="134">
        <f>+'23 서구하반기(24)'!L10+'23 下코모도리그(24)'!L10+'24 上코모도리그(24)'!L10+'24 上디비전리그(24)'!L10</f>
        <v>23</v>
      </c>
      <c r="E9" s="134">
        <f>+'23 서구하반기(24)'!M10+'23 下코모도리그(24)'!M10+'24 上코모도리그(24)'!M10+'24 上디비전리그(24)'!M10</f>
        <v>32</v>
      </c>
      <c r="F9" s="133">
        <f t="shared" si="3"/>
        <v>1.352182952</v>
      </c>
      <c r="G9" s="116">
        <f>+'23 서구하반기(24)'!E10+'23 下코모도리그(24)'!E10+'24 上코모도리그(24)'!E10+'24 上디비전리그(24)'!E10</f>
        <v>65</v>
      </c>
      <c r="H9" s="134">
        <f>+'23 서구하반기(24)'!F10+'23 下코모도리그(24)'!F10+'24 上코모도리그(24)'!F10+'24 上디비전리그(24)'!F10</f>
        <v>36</v>
      </c>
      <c r="I9" s="116">
        <f>+'23 서구하반기(24)'!G10+'23 下코모도리그(24)'!G10+'24 上코모도리그(24)'!G10+'24 上디비전리그(24)'!G10</f>
        <v>26</v>
      </c>
      <c r="J9" s="116">
        <f>+'23 서구하반기(24)'!H10+'23 下코모도리그(24)'!H10+'24 上코모도리그(24)'!H10+'24 上디비전리그(24)'!H10</f>
        <v>5</v>
      </c>
      <c r="K9" s="116">
        <f>+'23 서구하반기(24)'!I10+'23 下코모도리그(24)'!I10+'24 上코모도리그(24)'!I10+'24 上디비전리그(24)'!I10</f>
        <v>5</v>
      </c>
      <c r="L9" s="116">
        <f>+'23 서구하반기(24)'!J10+'23 下코모도리그(24)'!J10+'24 上코모도리그(24)'!J10+'24 上디비전리그(24)'!J10</f>
        <v>0</v>
      </c>
      <c r="M9" s="134">
        <f>+'23 서구하반기(24)'!K10+'23 下코모도리그(24)'!K10+'24 上코모도리그(24)'!K10+'24 上디비전리그(24)'!K10</f>
        <v>29</v>
      </c>
      <c r="N9" s="121">
        <f>+'23 서구하반기(24)'!N10+'23 下코모도리그(24)'!N10+'24 上코모도리그(24)'!N10+'24 上디비전리그(24)'!N10</f>
        <v>6</v>
      </c>
      <c r="O9" s="121">
        <f>+'23 서구하반기(24)'!O10+'23 下코모도리그(24)'!O10+'24 上코모도리그(24)'!O10+'24 上디비전리그(24)'!O10</f>
        <v>4</v>
      </c>
      <c r="P9" s="138">
        <f t="shared" si="4"/>
        <v>0.05405405405</v>
      </c>
      <c r="Q9" s="136">
        <f t="shared" si="5"/>
        <v>0.7846153846</v>
      </c>
      <c r="R9" s="124">
        <f t="shared" si="6"/>
        <v>0.5675675676</v>
      </c>
      <c r="S9" s="137">
        <f t="shared" si="7"/>
        <v>0.125</v>
      </c>
      <c r="T9" s="127">
        <f t="shared" si="8"/>
        <v>6</v>
      </c>
      <c r="U9" s="139">
        <f t="shared" si="9"/>
        <v>3</v>
      </c>
      <c r="V9" s="116">
        <f>+'23 서구하반기(24)'!W10+'23 下코모도리그(24)'!W10</f>
        <v>2</v>
      </c>
      <c r="W9" s="139">
        <f t="shared" si="10"/>
        <v>2</v>
      </c>
      <c r="X9" s="130">
        <f t="shared" si="11"/>
        <v>5.405405405</v>
      </c>
      <c r="Y9" s="130">
        <f t="shared" si="12"/>
        <v>5.405405405</v>
      </c>
    </row>
    <row r="10">
      <c r="A10" s="114" t="s">
        <v>31</v>
      </c>
      <c r="B10" s="116">
        <f>+'23 서구하반기(24)'!D11+'23 下코모도리그(24)'!D11+'24 上코모도리그(24)'!D11+'24 上디비전리그(24)'!D11</f>
        <v>33</v>
      </c>
      <c r="C10" s="131">
        <f t="shared" si="2"/>
        <v>0.275862069</v>
      </c>
      <c r="D10" s="121">
        <f>+'23 서구하반기(24)'!L11+'23 下코모도리그(24)'!L11+'24 上코모도리그(24)'!L11+'24 上디비전리그(24)'!L11</f>
        <v>6</v>
      </c>
      <c r="E10" s="121">
        <f>+'23 서구하반기(24)'!M11+'23 下코모도리그(24)'!M11+'24 上코모도리그(24)'!M11+'24 上디비전리그(24)'!M11</f>
        <v>7</v>
      </c>
      <c r="F10" s="131">
        <f t="shared" si="3"/>
        <v>0.6739811912</v>
      </c>
      <c r="G10" s="116">
        <f>+'23 서구하반기(24)'!E11+'23 下코모도리그(24)'!E11+'24 上코모도리그(24)'!E11+'24 上디비전리그(24)'!E11</f>
        <v>29</v>
      </c>
      <c r="H10" s="116">
        <f>+'23 서구하반기(24)'!F11+'23 下코모도리그(24)'!F11+'24 上코모도리그(24)'!F11+'24 上디비전리그(24)'!F11</f>
        <v>8</v>
      </c>
      <c r="I10" s="116">
        <f>+'23 서구하반기(24)'!G11+'23 下코모도리그(24)'!G11+'24 上코모도리그(24)'!G11+'24 上디비전리그(24)'!G11</f>
        <v>7</v>
      </c>
      <c r="J10" s="116">
        <f>+'23 서구하반기(24)'!H11+'23 下코모도리그(24)'!H11+'24 上코모도리그(24)'!H11+'24 上디비전리그(24)'!H11</f>
        <v>1</v>
      </c>
      <c r="K10" s="116">
        <f>+'23 서구하반기(24)'!I11+'23 下코모도리그(24)'!I11+'24 上코모도리그(24)'!I11+'24 上디비전리그(24)'!I11</f>
        <v>0</v>
      </c>
      <c r="L10" s="116">
        <f>+'23 서구하반기(24)'!J11+'23 下코모도리그(24)'!J11+'24 上코모도리그(24)'!J11+'24 上디비전리그(24)'!J11</f>
        <v>0</v>
      </c>
      <c r="M10" s="121">
        <f>+'23 서구하반기(24)'!K11+'23 下코모도리그(24)'!K11+'24 上코모도리그(24)'!K11+'24 上디비전리그(24)'!K11</f>
        <v>10</v>
      </c>
      <c r="N10" s="121">
        <f>+'23 서구하반기(24)'!N11+'23 下코모도리그(24)'!N11+'24 上코모도리그(24)'!N11+'24 上디비전리그(24)'!N11</f>
        <v>4</v>
      </c>
      <c r="O10" s="121">
        <f>+'23 서구하반기(24)'!O11+'23 下코모도리그(24)'!O11+'24 上코모도리그(24)'!O11+'24 上디비전리그(24)'!O11</f>
        <v>6</v>
      </c>
      <c r="P10" s="138">
        <f t="shared" si="4"/>
        <v>0.1818181818</v>
      </c>
      <c r="Q10" s="124">
        <f t="shared" si="5"/>
        <v>0.3103448276</v>
      </c>
      <c r="R10" s="124">
        <f t="shared" si="6"/>
        <v>0.3636363636</v>
      </c>
      <c r="S10" s="137">
        <f t="shared" si="7"/>
        <v>0.2857142857</v>
      </c>
      <c r="T10" s="127">
        <f t="shared" si="8"/>
        <v>18</v>
      </c>
      <c r="U10" s="129">
        <f t="shared" si="9"/>
        <v>18</v>
      </c>
      <c r="V10" s="121">
        <f>+'23 서구하반기(24)'!W11+'23 下코모도리그(24)'!W11</f>
        <v>2</v>
      </c>
      <c r="W10" s="129">
        <f t="shared" si="10"/>
        <v>15</v>
      </c>
      <c r="X10" s="130">
        <f t="shared" si="11"/>
        <v>18.18181818</v>
      </c>
      <c r="Y10" s="130">
        <f t="shared" si="12"/>
        <v>18.18181818</v>
      </c>
    </row>
    <row r="11">
      <c r="A11" s="114" t="s">
        <v>32</v>
      </c>
      <c r="B11" s="116">
        <f>+'23 서구하반기(24)'!D12+'23 下코모도리그(24)'!D12+'24 上코모도리그(24)'!D12+'24 上디비전리그(24)'!D12</f>
        <v>32</v>
      </c>
      <c r="C11" s="131">
        <f t="shared" si="2"/>
        <v>0.35</v>
      </c>
      <c r="D11" s="121">
        <f>+'23 서구하반기(24)'!L12+'23 下코모도리그(24)'!L12+'24 上코모도리그(24)'!L12+'24 上디비전리그(24)'!L12</f>
        <v>4</v>
      </c>
      <c r="E11" s="121">
        <f>+'23 서구하반기(24)'!M12+'23 下코모도리그(24)'!M12+'24 上코모도리그(24)'!M12+'24 上디비전리그(24)'!M12</f>
        <v>10</v>
      </c>
      <c r="F11" s="131">
        <f t="shared" si="3"/>
        <v>0.86875</v>
      </c>
      <c r="G11" s="116">
        <f>+'23 서구하반기(24)'!E12+'23 下코모도리그(24)'!E12+'24 上코모도리그(24)'!E12+'24 上디비전리그(24)'!E12</f>
        <v>20</v>
      </c>
      <c r="H11" s="116">
        <f>+'23 서구하반기(24)'!F12+'23 下코모도리그(24)'!F12+'24 上코모도리그(24)'!F12+'24 上디비전리그(24)'!F12</f>
        <v>7</v>
      </c>
      <c r="I11" s="116">
        <f>+'23 서구하반기(24)'!G12+'23 下코모도리그(24)'!G12+'24 上코모도리그(24)'!G12+'24 上디비전리그(24)'!G12</f>
        <v>6</v>
      </c>
      <c r="J11" s="116">
        <f>+'23 서구하반기(24)'!H12+'23 下코모도리그(24)'!H12+'24 上코모도리그(24)'!H12+'24 上디비전리그(24)'!H12</f>
        <v>1</v>
      </c>
      <c r="K11" s="116">
        <f>+'23 서구하반기(24)'!I12+'23 下코모도리그(24)'!I12+'24 上코모도리그(24)'!I12+'24 上디비전리그(24)'!I12</f>
        <v>0</v>
      </c>
      <c r="L11" s="116">
        <f>+'23 서구하반기(24)'!J12+'23 下코모도리그(24)'!J12+'24 上코모도리그(24)'!J12+'24 上디비전리그(24)'!J12</f>
        <v>0</v>
      </c>
      <c r="M11" s="121">
        <f>+'23 서구하반기(24)'!K12+'23 下코모도리그(24)'!K12+'24 上코모도리그(24)'!K12+'24 上디비전리그(24)'!K12</f>
        <v>15</v>
      </c>
      <c r="N11" s="121">
        <f>+'23 서구하반기(24)'!N12+'23 下코모도리그(24)'!N12+'24 上코모도리그(24)'!N12+'24 上디비전리그(24)'!N12</f>
        <v>8</v>
      </c>
      <c r="O11" s="121">
        <f>+'23 서구하반기(24)'!O12+'23 下코모도리그(24)'!O12+'24 上코모도리그(24)'!O12+'24 上디비전리그(24)'!O12</f>
        <v>1</v>
      </c>
      <c r="P11" s="135">
        <f t="shared" si="4"/>
        <v>0.03125</v>
      </c>
      <c r="Q11" s="124">
        <f t="shared" si="5"/>
        <v>0.4</v>
      </c>
      <c r="R11" s="124">
        <f t="shared" si="6"/>
        <v>0.46875</v>
      </c>
      <c r="S11" s="137">
        <f t="shared" si="7"/>
        <v>0.05882352941</v>
      </c>
      <c r="T11" s="127">
        <f t="shared" si="8"/>
        <v>12</v>
      </c>
      <c r="U11" s="129">
        <f t="shared" si="9"/>
        <v>11</v>
      </c>
      <c r="V11" s="121">
        <f>+'23 서구하반기(24)'!W12+'23 下코모도리그(24)'!W12</f>
        <v>1</v>
      </c>
      <c r="W11" s="129">
        <f t="shared" si="10"/>
        <v>10</v>
      </c>
      <c r="X11" s="130">
        <f t="shared" si="11"/>
        <v>3.125</v>
      </c>
      <c r="Y11" s="130">
        <f t="shared" si="12"/>
        <v>3.125</v>
      </c>
    </row>
    <row r="12">
      <c r="A12" s="114" t="s">
        <v>33</v>
      </c>
      <c r="B12" s="116">
        <f>+'23 서구하반기(24)'!D13+'23 下코모도리그(24)'!D13+'24 上코모도리그(24)'!D13+'24 上디비전리그(24)'!D13</f>
        <v>67</v>
      </c>
      <c r="C12" s="133">
        <f t="shared" si="2"/>
        <v>0.4807692308</v>
      </c>
      <c r="D12" s="121">
        <f>+'23 서구하반기(24)'!L13+'23 下코모도리그(24)'!L13+'24 上코모도리그(24)'!L13+'24 上디비전리그(24)'!L13</f>
        <v>19</v>
      </c>
      <c r="E12" s="121">
        <f>+'23 서구하반기(24)'!M13+'23 下코모도리그(24)'!M13+'24 上코모도리그(24)'!M13+'24 上디비전리그(24)'!M13</f>
        <v>11</v>
      </c>
      <c r="F12" s="131">
        <f t="shared" si="3"/>
        <v>1.250861079</v>
      </c>
      <c r="G12" s="116">
        <f>+'23 서구하반기(24)'!E13+'23 下코모도리그(24)'!E13+'24 上코모도리그(24)'!E13+'24 上디비전리그(24)'!E13</f>
        <v>52</v>
      </c>
      <c r="H12" s="116">
        <f>+'23 서구하반기(24)'!F13+'23 下코모도리그(24)'!F13+'24 上코모도리그(24)'!F13+'24 上디비전리그(24)'!F13</f>
        <v>25</v>
      </c>
      <c r="I12" s="116">
        <f>+'23 서구하반기(24)'!G13+'23 下코모도리그(24)'!G13+'24 上코모도리그(24)'!G13+'24 上디비전리그(24)'!G13</f>
        <v>17</v>
      </c>
      <c r="J12" s="116">
        <f>+'23 서구하반기(24)'!H13+'23 下코모도리그(24)'!H13+'24 上코모도리그(24)'!H13+'24 上디비전리그(24)'!H13</f>
        <v>7</v>
      </c>
      <c r="K12" s="116">
        <f>+'23 서구하반기(24)'!I13+'23 下코모도리그(24)'!I13+'24 上코모도리그(24)'!I13+'24 上디비전리그(24)'!I13</f>
        <v>1</v>
      </c>
      <c r="L12" s="116">
        <f>+'23 서구하반기(24)'!J13+'23 下코모도리그(24)'!J13+'24 上코모도리그(24)'!J13+'24 上디비전리그(24)'!J13</f>
        <v>0</v>
      </c>
      <c r="M12" s="134">
        <f>+'23 서구하반기(24)'!K13+'23 下코모도리그(24)'!K13+'24 上코모도리그(24)'!K13+'24 上디비전리그(24)'!K13</f>
        <v>22</v>
      </c>
      <c r="N12" s="121">
        <f>+'23 서구하반기(24)'!N13+'23 下코모도리그(24)'!N13+'24 上코모도리그(24)'!N13+'24 上디비전리그(24)'!N13</f>
        <v>15</v>
      </c>
      <c r="O12" s="121">
        <f>+'23 서구하반기(24)'!O13+'23 下코모도리그(24)'!O13+'24 上코모도리그(24)'!O13+'24 上디비전리그(24)'!O13</f>
        <v>0</v>
      </c>
      <c r="P12" s="135">
        <f t="shared" si="4"/>
        <v>0</v>
      </c>
      <c r="Q12" s="124">
        <f t="shared" si="5"/>
        <v>0.6538461538</v>
      </c>
      <c r="R12" s="124">
        <f t="shared" si="6"/>
        <v>0.5970149254</v>
      </c>
      <c r="S12" s="140">
        <f t="shared" si="7"/>
        <v>0</v>
      </c>
      <c r="T12" s="127">
        <f t="shared" si="8"/>
        <v>3</v>
      </c>
      <c r="U12" s="129">
        <f t="shared" si="9"/>
        <v>4</v>
      </c>
      <c r="V12" s="121">
        <f>+'23 서구하반기(24)'!W13+'23 下코모도리그(24)'!W13</f>
        <v>3</v>
      </c>
      <c r="W12" s="129">
        <f t="shared" si="10"/>
        <v>4</v>
      </c>
      <c r="X12" s="130">
        <f t="shared" si="11"/>
        <v>0</v>
      </c>
      <c r="Y12" s="130">
        <f t="shared" si="12"/>
        <v>0</v>
      </c>
    </row>
    <row r="13">
      <c r="A13" s="114" t="s">
        <v>35</v>
      </c>
      <c r="B13" s="116">
        <f>+'23 서구하반기(24)'!D14+'23 下코모도리그(24)'!D14+'24 上코모도리그(24)'!D14+'24 上디비전리그(24)'!D14</f>
        <v>66</v>
      </c>
      <c r="C13" s="131">
        <f t="shared" si="2"/>
        <v>0.2340425532</v>
      </c>
      <c r="D13" s="121">
        <f>+'23 서구하반기(24)'!L14+'23 下코모도리그(24)'!L14+'24 上코모도리그(24)'!L14+'24 上디비전리그(24)'!L14</f>
        <v>13</v>
      </c>
      <c r="E13" s="121">
        <f>+'23 서구하반기(24)'!M14+'23 下코모도리그(24)'!M14+'24 上코모도리그(24)'!M14+'24 上디비전리그(24)'!M14</f>
        <v>13</v>
      </c>
      <c r="F13" s="131">
        <f t="shared" si="3"/>
        <v>0.7372662798</v>
      </c>
      <c r="G13" s="116">
        <f>+'23 서구하반기(24)'!E14+'23 下코모도리그(24)'!E14+'24 上코모도리그(24)'!E14+'24 上디비전리그(24)'!E14</f>
        <v>47</v>
      </c>
      <c r="H13" s="116">
        <f>+'23 서구하반기(24)'!F14+'23 下코모도리그(24)'!F14+'24 上코모도리그(24)'!F14+'24 上디비전리그(24)'!F14</f>
        <v>11</v>
      </c>
      <c r="I13" s="116">
        <f>+'23 서구하반기(24)'!G14+'23 下코모도리그(24)'!G14+'24 上코모도리그(24)'!G14+'24 上디비전리그(24)'!G14</f>
        <v>8</v>
      </c>
      <c r="J13" s="116">
        <f>+'23 서구하반기(24)'!H14+'23 下코모도리그(24)'!H14+'24 上코모도리그(24)'!H14+'24 上디비전리그(24)'!H14</f>
        <v>3</v>
      </c>
      <c r="K13" s="116">
        <f>+'23 서구하반기(24)'!I14+'23 下코모도리그(24)'!I14+'24 上코모도리그(24)'!I14+'24 上디비전리그(24)'!I14</f>
        <v>0</v>
      </c>
      <c r="L13" s="116">
        <f>+'23 서구하반기(24)'!J14+'23 下코모도리그(24)'!J14+'24 上코모도리그(24)'!J14+'24 上디비전리그(24)'!J14</f>
        <v>0</v>
      </c>
      <c r="M13" s="121">
        <f>+'23 서구하반기(24)'!K14+'23 下코모도리그(24)'!K14+'24 上코모도리그(24)'!K14+'24 上디비전리그(24)'!K14</f>
        <v>15</v>
      </c>
      <c r="N13" s="121">
        <f>+'23 서구하반기(24)'!N14+'23 下코모도리그(24)'!N14+'24 上코모도리그(24)'!N14+'24 上디비전리그(24)'!N14</f>
        <v>18</v>
      </c>
      <c r="O13" s="122">
        <f>+'23 서구하반기(24)'!O14+'23 下코모도리그(24)'!O14+'24 上코모도리그(24)'!O14+'24 上디비전리그(24)'!O14</f>
        <v>25</v>
      </c>
      <c r="P13" s="123">
        <f t="shared" si="4"/>
        <v>0.3787878788</v>
      </c>
      <c r="Q13" s="124">
        <f t="shared" si="5"/>
        <v>0.2978723404</v>
      </c>
      <c r="R13" s="124">
        <f t="shared" si="6"/>
        <v>0.4393939394</v>
      </c>
      <c r="S13" s="126">
        <f t="shared" si="7"/>
        <v>0.6756756757</v>
      </c>
      <c r="T13" s="127">
        <f t="shared" si="8"/>
        <v>14</v>
      </c>
      <c r="U13" s="129">
        <f t="shared" si="9"/>
        <v>14</v>
      </c>
      <c r="V13" s="121">
        <f>+'23 서구하반기(24)'!W14+'23 下코모도리그(24)'!W14</f>
        <v>10</v>
      </c>
      <c r="W13" s="129">
        <f t="shared" si="10"/>
        <v>16</v>
      </c>
      <c r="X13" s="130">
        <f t="shared" si="11"/>
        <v>37.87878788</v>
      </c>
      <c r="Y13" s="130">
        <f t="shared" si="12"/>
        <v>37.87878788</v>
      </c>
    </row>
    <row r="14">
      <c r="A14" s="114" t="s">
        <v>36</v>
      </c>
      <c r="B14" s="116">
        <f>+'23 서구하반기(24)'!D15+'23 下코모도리그(24)'!D15+'24 上코모도리그(24)'!D15+'24 上디비전리그(24)'!D15</f>
        <v>47</v>
      </c>
      <c r="C14" s="131">
        <f t="shared" si="2"/>
        <v>0.3409090909</v>
      </c>
      <c r="D14" s="121">
        <f>+'23 서구하반기(24)'!L15+'23 下코모도리그(24)'!L15+'24 上코모도리그(24)'!L15+'24 上디비전리그(24)'!L15</f>
        <v>16</v>
      </c>
      <c r="E14" s="121">
        <f>+'23 서구하반기(24)'!M15+'23 下코모도리그(24)'!M15+'24 上코모도리그(24)'!M15+'24 上디비전리그(24)'!M15</f>
        <v>8</v>
      </c>
      <c r="F14" s="131">
        <f t="shared" si="3"/>
        <v>0.7707930368</v>
      </c>
      <c r="G14" s="116">
        <f>+'23 서구하반기(24)'!E15+'23 下코모도리그(24)'!E15+'24 上코모도리그(24)'!E15+'24 上디비전리그(24)'!E15</f>
        <v>44</v>
      </c>
      <c r="H14" s="116">
        <f>+'23 서구하반기(24)'!F15+'23 下코모도리그(24)'!F15+'24 上코모도리그(24)'!F15+'24 上디비전리그(24)'!F15</f>
        <v>15</v>
      </c>
      <c r="I14" s="116">
        <f>+'23 서구하반기(24)'!G15+'23 下코모도리그(24)'!G15+'24 上코모도리그(24)'!G15+'24 上디비전리그(24)'!G15</f>
        <v>12</v>
      </c>
      <c r="J14" s="116">
        <f>+'23 서구하반기(24)'!H15+'23 下코모도리그(24)'!H15+'24 上코모도리그(24)'!H15+'24 上디비전리그(24)'!H15</f>
        <v>3</v>
      </c>
      <c r="K14" s="116">
        <f>+'23 서구하반기(24)'!I15+'23 下코모도리그(24)'!I15+'24 上코모도리그(24)'!I15+'24 上디비전리그(24)'!I15</f>
        <v>0</v>
      </c>
      <c r="L14" s="116">
        <f>+'23 서구하반기(24)'!J15+'23 下코모도리그(24)'!J15+'24 上코모도리그(24)'!J15+'24 上디비전리그(24)'!J15</f>
        <v>0</v>
      </c>
      <c r="M14" s="121">
        <f>+'23 서구하반기(24)'!K15+'23 下코모도리그(24)'!K15+'24 上코모도리그(24)'!K15+'24 上디비전리그(24)'!K15</f>
        <v>13</v>
      </c>
      <c r="N14" s="121">
        <f>+'23 서구하반기(24)'!N15+'23 下코모도리그(24)'!N15+'24 上코모도리그(24)'!N15+'24 上디비전리그(24)'!N15</f>
        <v>2</v>
      </c>
      <c r="O14" s="121">
        <f>+'23 서구하반기(24)'!O15+'23 下코모도리그(24)'!O15+'24 上코모도리그(24)'!O15+'24 上디비전리그(24)'!O15</f>
        <v>10</v>
      </c>
      <c r="P14" s="138">
        <f t="shared" si="4"/>
        <v>0.2127659574</v>
      </c>
      <c r="Q14" s="124">
        <f t="shared" si="5"/>
        <v>0.4090909091</v>
      </c>
      <c r="R14" s="124">
        <f t="shared" si="6"/>
        <v>0.3617021277</v>
      </c>
      <c r="S14" s="137">
        <f t="shared" si="7"/>
        <v>0.3333333333</v>
      </c>
      <c r="T14" s="127">
        <f t="shared" si="8"/>
        <v>19</v>
      </c>
      <c r="U14" s="129">
        <f t="shared" si="9"/>
        <v>13</v>
      </c>
      <c r="V14" s="121">
        <f>+'23 서구하반기(24)'!W15+'23 下코모도리그(24)'!W15</f>
        <v>1</v>
      </c>
      <c r="W14" s="129">
        <f t="shared" si="10"/>
        <v>11</v>
      </c>
      <c r="X14" s="130">
        <f t="shared" si="11"/>
        <v>21.27659574</v>
      </c>
      <c r="Y14" s="130">
        <f t="shared" si="12"/>
        <v>21.27659574</v>
      </c>
    </row>
    <row r="15">
      <c r="A15" s="114" t="s">
        <v>37</v>
      </c>
      <c r="B15" s="116">
        <f>+'23 서구하반기(24)'!D16+'23 下코모도리그(24)'!D16+'24 上코모도리그(24)'!D16+'24 上디비전리그(24)'!D16</f>
        <v>76</v>
      </c>
      <c r="C15" s="131">
        <f t="shared" si="2"/>
        <v>0.3965517241</v>
      </c>
      <c r="D15" s="121">
        <f>+'23 서구하반기(24)'!L16+'23 下코모도리그(24)'!L16+'24 上코모도리그(24)'!L16+'24 上디비전리그(24)'!L16</f>
        <v>12</v>
      </c>
      <c r="E15" s="134">
        <f>+'23 서구하반기(24)'!M16+'23 下코모도리그(24)'!M16+'24 上코모도리그(24)'!M16+'24 上디비전리그(24)'!M16</f>
        <v>23</v>
      </c>
      <c r="F15" s="131">
        <f t="shared" si="3"/>
        <v>1.095281307</v>
      </c>
      <c r="G15" s="116">
        <f>+'23 서구하반기(24)'!E16+'23 下코모도리그(24)'!E16+'24 上코모도리그(24)'!E16+'24 上디비전리그(24)'!E16</f>
        <v>58</v>
      </c>
      <c r="H15" s="116">
        <f>+'23 서구하반기(24)'!F16+'23 下코모도리그(24)'!F16+'24 上코모도리그(24)'!F16+'24 上디비전리그(24)'!F16</f>
        <v>23</v>
      </c>
      <c r="I15" s="116">
        <f>+'23 서구하반기(24)'!G16+'23 下코모도리그(24)'!G16+'24 上코모도리그(24)'!G16+'24 上디비전리그(24)'!G16</f>
        <v>17</v>
      </c>
      <c r="J15" s="116">
        <f>+'23 서구하반기(24)'!H16+'23 下코모도리그(24)'!H16+'24 上코모도리그(24)'!H16+'24 上디비전리그(24)'!H16</f>
        <v>2</v>
      </c>
      <c r="K15" s="116">
        <f>+'23 서구하반기(24)'!I16+'23 下코모도리그(24)'!I16+'24 上코모도리그(24)'!I16+'24 上디비전리그(24)'!I16</f>
        <v>4</v>
      </c>
      <c r="L15" s="116">
        <f>+'23 서구하반기(24)'!J16+'23 下코모도리그(24)'!J16+'24 上코모도리그(24)'!J16+'24 上디비전리그(24)'!J16</f>
        <v>0</v>
      </c>
      <c r="M15" s="134">
        <f>+'23 서구하반기(24)'!K16+'23 下코모도리그(24)'!K16+'24 上코모도리그(24)'!K16+'24 上디비전리그(24)'!K16</f>
        <v>24</v>
      </c>
      <c r="N15" s="121">
        <f>+'23 서구하반기(24)'!N16+'23 下코모도리그(24)'!N16+'24 上코모도리그(24)'!N16+'24 上디비전리그(24)'!N16</f>
        <v>17</v>
      </c>
      <c r="O15" s="121">
        <f>+'23 서구하반기(24)'!O16+'23 下코모도리그(24)'!O16+'24 上코모도리그(24)'!O16+'24 上디비전리그(24)'!O16</f>
        <v>9</v>
      </c>
      <c r="P15" s="138">
        <f t="shared" si="4"/>
        <v>0.1184210526</v>
      </c>
      <c r="Q15" s="124">
        <f t="shared" si="5"/>
        <v>0.5689655172</v>
      </c>
      <c r="R15" s="124">
        <f t="shared" si="6"/>
        <v>0.5263157895</v>
      </c>
      <c r="S15" s="137">
        <f t="shared" si="7"/>
        <v>0.25</v>
      </c>
      <c r="T15" s="127">
        <f t="shared" si="8"/>
        <v>8</v>
      </c>
      <c r="U15" s="129">
        <f t="shared" si="9"/>
        <v>6</v>
      </c>
      <c r="V15" s="121">
        <f>+'23 서구하반기(24)'!W16+'23 下코모도리그(24)'!W16</f>
        <v>5</v>
      </c>
      <c r="W15" s="129">
        <f t="shared" si="10"/>
        <v>6</v>
      </c>
      <c r="X15" s="130">
        <f t="shared" si="11"/>
        <v>11.84210526</v>
      </c>
      <c r="Y15" s="130">
        <f t="shared" si="12"/>
        <v>11.84210526</v>
      </c>
    </row>
    <row r="16">
      <c r="A16" s="114" t="s">
        <v>38</v>
      </c>
      <c r="B16" s="116">
        <f>+'23 서구하반기(24)'!D17+'23 下코모도리그(24)'!D17+'24 上코모도리그(24)'!D17+'24 上디비전리그(24)'!D17</f>
        <v>53</v>
      </c>
      <c r="C16" s="131">
        <f t="shared" si="2"/>
        <v>0.3695652174</v>
      </c>
      <c r="D16" s="121">
        <f>+'23 서구하반기(24)'!L17+'23 下코모도리그(24)'!L17+'24 上코모도리그(24)'!L17+'24 上디비전리그(24)'!L17</f>
        <v>8</v>
      </c>
      <c r="E16" s="121">
        <f>+'23 서구하반기(24)'!M17+'23 下코모도리그(24)'!M17+'24 上코모도리그(24)'!M17+'24 上디비전리그(24)'!M17</f>
        <v>6</v>
      </c>
      <c r="F16" s="131">
        <f t="shared" si="3"/>
        <v>0.9122231337</v>
      </c>
      <c r="G16" s="116">
        <f>+'23 서구하반기(24)'!E17+'23 下코모도리그(24)'!E17+'24 上코모도리그(24)'!E17+'24 上디비전리그(24)'!E17</f>
        <v>46</v>
      </c>
      <c r="H16" s="116">
        <f>+'23 서구하반기(24)'!F17+'23 下코모도리그(24)'!F17+'24 上코모도리그(24)'!F17+'24 上디비전리그(24)'!F17</f>
        <v>17</v>
      </c>
      <c r="I16" s="116">
        <f>+'23 서구하반기(24)'!G17+'23 下코모도리그(24)'!G17+'24 上코모도리그(24)'!G17+'24 上디비전리그(24)'!G17</f>
        <v>12</v>
      </c>
      <c r="J16" s="116">
        <f>+'23 서구하반기(24)'!H17+'23 下코모도리그(24)'!H17+'24 上코모도리그(24)'!H17+'24 上디비전리그(24)'!H17</f>
        <v>5</v>
      </c>
      <c r="K16" s="116">
        <f>+'23 서구하반기(24)'!I17+'23 下코모도리그(24)'!I17+'24 上코모도리그(24)'!I17+'24 上디비전리그(24)'!I17</f>
        <v>0</v>
      </c>
      <c r="L16" s="116">
        <f>+'23 서구하반기(24)'!J17+'23 下코모도리그(24)'!J17+'24 上코모도리그(24)'!J17+'24 上디비전리그(24)'!J17</f>
        <v>0</v>
      </c>
      <c r="M16" s="121">
        <f>+'23 서구하반기(24)'!K17+'23 下코모도리그(24)'!K17+'24 上코모도리그(24)'!K17+'24 上디비전리그(24)'!K17</f>
        <v>13</v>
      </c>
      <c r="N16" s="121">
        <f>+'23 서구하반기(24)'!N17+'23 下코모도리그(24)'!N17+'24 上코모도리그(24)'!N17+'24 上디비전리그(24)'!N17</f>
        <v>6</v>
      </c>
      <c r="O16" s="121">
        <f>+'23 서구하반기(24)'!O17+'23 下코모도리그(24)'!O17+'24 上코모도리그(24)'!O17+'24 上디비전리그(24)'!O17</f>
        <v>7</v>
      </c>
      <c r="P16" s="138">
        <f t="shared" si="4"/>
        <v>0.1320754717</v>
      </c>
      <c r="Q16" s="124">
        <f t="shared" si="5"/>
        <v>0.4782608696</v>
      </c>
      <c r="R16" s="124">
        <f t="shared" si="6"/>
        <v>0.4339622642</v>
      </c>
      <c r="S16" s="137">
        <f t="shared" si="7"/>
        <v>0.2333333333</v>
      </c>
      <c r="T16" s="127">
        <f t="shared" si="8"/>
        <v>15</v>
      </c>
      <c r="U16" s="129">
        <f t="shared" si="9"/>
        <v>8</v>
      </c>
      <c r="V16" s="121">
        <f>+'23 서구하반기(24)'!W17+'23 下코모도리그(24)'!W17</f>
        <v>5</v>
      </c>
      <c r="W16" s="129">
        <f t="shared" si="10"/>
        <v>7</v>
      </c>
      <c r="X16" s="130">
        <f t="shared" si="11"/>
        <v>13.20754717</v>
      </c>
      <c r="Y16" s="130">
        <f t="shared" si="12"/>
        <v>13.20754717</v>
      </c>
    </row>
    <row r="17">
      <c r="A17" s="114" t="s">
        <v>39</v>
      </c>
      <c r="B17" s="116">
        <f>+'23 서구하반기(24)'!D18+'23 下코모도리그(24)'!D18+'24 上코모도리그(24)'!D18+'24 上디비전리그(24)'!D18</f>
        <v>40</v>
      </c>
      <c r="C17" s="131">
        <f t="shared" si="2"/>
        <v>0.3225806452</v>
      </c>
      <c r="D17" s="121">
        <f>+'23 서구하반기(24)'!L18+'23 下코모도리그(24)'!L18+'24 上코모도리그(24)'!L18+'24 上디비전리그(24)'!L18</f>
        <v>11</v>
      </c>
      <c r="E17" s="121">
        <f>+'23 서구하반기(24)'!M18+'23 下코모도리그(24)'!M18+'24 上코모도리그(24)'!M18+'24 上디비전리그(24)'!M18</f>
        <v>0</v>
      </c>
      <c r="F17" s="131">
        <f t="shared" si="3"/>
        <v>0.8693548387</v>
      </c>
      <c r="G17" s="116">
        <f>+'23 서구하반기(24)'!E18+'23 下코모도리그(24)'!E18+'24 上코모도리그(24)'!E18+'24 上디비전리그(24)'!E18</f>
        <v>31</v>
      </c>
      <c r="H17" s="116">
        <f>+'23 서구하반기(24)'!F18+'23 下코모도리그(24)'!F18+'24 上코모도리그(24)'!F18+'24 上디비전리그(24)'!F18</f>
        <v>10</v>
      </c>
      <c r="I17" s="116">
        <f>+'23 서구하반기(24)'!G18+'23 下코모도리그(24)'!G18+'24 上코모도리그(24)'!G18+'24 上디비전리그(24)'!G18</f>
        <v>9</v>
      </c>
      <c r="J17" s="116">
        <f>+'23 서구하반기(24)'!H18+'23 下코모도리그(24)'!H18+'24 上코모도리그(24)'!H18+'24 上디비전리그(24)'!H18</f>
        <v>0</v>
      </c>
      <c r="K17" s="116">
        <f>+'23 서구하반기(24)'!I18+'23 下코모도리그(24)'!I18+'24 上코모도리그(24)'!I18+'24 上디비전리그(24)'!I18</f>
        <v>0</v>
      </c>
      <c r="L17" s="134">
        <f>+'23 서구하반기(24)'!J18+'23 下코모도리그(24)'!J18+'24 上코모도리그(24)'!J18+'24 上디비전리그(24)'!J18</f>
        <v>1</v>
      </c>
      <c r="M17" s="121">
        <f>+'23 서구하반기(24)'!K18+'23 下코모도리그(24)'!K18+'24 上코모도리그(24)'!K18+'24 上디비전리그(24)'!K18</f>
        <v>9</v>
      </c>
      <c r="N17" s="121">
        <f>+'23 서구하반기(24)'!N18+'23 下코모도리그(24)'!N18+'24 上코모도리그(24)'!N18+'24 上디비전리그(24)'!N18</f>
        <v>8</v>
      </c>
      <c r="O17" s="121">
        <f>+'23 서구하반기(24)'!O18+'23 下코모도리그(24)'!O18+'24 上코모도리그(24)'!O18+'24 上디비전리그(24)'!O18</f>
        <v>6</v>
      </c>
      <c r="P17" s="138">
        <f t="shared" si="4"/>
        <v>0.15</v>
      </c>
      <c r="Q17" s="124">
        <f t="shared" si="5"/>
        <v>0.4193548387</v>
      </c>
      <c r="R17" s="124">
        <f t="shared" si="6"/>
        <v>0.45</v>
      </c>
      <c r="S17" s="137">
        <f t="shared" si="7"/>
        <v>0.2727272727</v>
      </c>
      <c r="T17" s="127">
        <f t="shared" si="8"/>
        <v>13</v>
      </c>
      <c r="U17" s="129">
        <f t="shared" si="9"/>
        <v>10</v>
      </c>
      <c r="V17" s="121">
        <f>+'23 서구하반기(24)'!W18+'23 下코모도리그(24)'!W18</f>
        <v>0</v>
      </c>
      <c r="W17" s="129">
        <f t="shared" si="10"/>
        <v>12</v>
      </c>
      <c r="X17" s="130">
        <f t="shared" si="11"/>
        <v>15</v>
      </c>
      <c r="Y17" s="130">
        <f t="shared" si="12"/>
        <v>15</v>
      </c>
    </row>
    <row r="18">
      <c r="A18" s="114" t="s">
        <v>40</v>
      </c>
      <c r="B18" s="116">
        <f>+'23 서구하반기(24)'!D19+'23 下코모도리그(24)'!D19+'24 上코모도리그(24)'!D19+'24 上디비전리그(24)'!D19</f>
        <v>17</v>
      </c>
      <c r="C18" s="120">
        <f t="shared" si="2"/>
        <v>0.125</v>
      </c>
      <c r="D18" s="121">
        <f>+'23 서구하반기(24)'!L19+'23 下코모도리그(24)'!L19+'24 上코모도리그(24)'!L19+'24 上디비전리그(24)'!L19</f>
        <v>2</v>
      </c>
      <c r="E18" s="121">
        <f>+'23 서구하반기(24)'!M19+'23 下코모도리그(24)'!M19+'24 上코모도리그(24)'!M19+'24 上디비전리그(24)'!M19</f>
        <v>5</v>
      </c>
      <c r="F18" s="131">
        <f t="shared" si="3"/>
        <v>0.7132352941</v>
      </c>
      <c r="G18" s="116">
        <f>+'23 서구하반기(24)'!E19+'23 下코모도리그(24)'!E19+'24 上코모도리그(24)'!E19+'24 上디비전리그(24)'!E19</f>
        <v>8</v>
      </c>
      <c r="H18" s="116">
        <f>+'23 서구하반기(24)'!F19+'23 下코모도리그(24)'!F19+'24 上코모도리그(24)'!F19+'24 上디비전리그(24)'!F19</f>
        <v>1</v>
      </c>
      <c r="I18" s="116">
        <f>+'23 서구하반기(24)'!G19+'23 下코모도리그(24)'!G19+'24 上코모도리그(24)'!G19+'24 上디비전리그(24)'!G19</f>
        <v>1</v>
      </c>
      <c r="J18" s="116">
        <f>+'23 서구하반기(24)'!H19+'23 下코모도리그(24)'!H19+'24 上코모도리그(24)'!H19+'24 上디비전리그(24)'!H19</f>
        <v>0</v>
      </c>
      <c r="K18" s="116">
        <f>+'23 서구하반기(24)'!I19+'23 下코모도리그(24)'!I19+'24 上코모도리그(24)'!I19+'24 上디비전리그(24)'!I19</f>
        <v>0</v>
      </c>
      <c r="L18" s="116">
        <f>+'23 서구하반기(24)'!J19+'23 下코모도리그(24)'!J19+'24 上코모도리그(24)'!J19+'24 上디비전리그(24)'!J19</f>
        <v>0</v>
      </c>
      <c r="M18" s="121">
        <f>+'23 서구하반기(24)'!K19+'23 下코모도리그(24)'!K19+'24 上코모도리그(24)'!K19+'24 上디비전리그(24)'!K19</f>
        <v>7</v>
      </c>
      <c r="N18" s="121">
        <f>+'23 서구하반기(24)'!N19+'23 下코모도리그(24)'!N19+'24 上코모도리그(24)'!N19+'24 上디비전리그(24)'!N19</f>
        <v>9</v>
      </c>
      <c r="O18" s="121">
        <f>+'23 서구하반기(24)'!O19+'23 下코모도리그(24)'!O19+'24 上코모도리그(24)'!O19+'24 上디비전리그(24)'!O19</f>
        <v>1</v>
      </c>
      <c r="P18" s="138">
        <f t="shared" si="4"/>
        <v>0.05882352941</v>
      </c>
      <c r="Q18" s="125">
        <f t="shared" si="5"/>
        <v>0.125</v>
      </c>
      <c r="R18" s="124">
        <f t="shared" si="6"/>
        <v>0.5882352941</v>
      </c>
      <c r="S18" s="137">
        <f t="shared" si="7"/>
        <v>0.1428571429</v>
      </c>
      <c r="T18" s="127">
        <f t="shared" si="8"/>
        <v>4</v>
      </c>
      <c r="U18" s="129">
        <f t="shared" si="9"/>
        <v>17</v>
      </c>
      <c r="V18" s="121">
        <f>+'23 서구하반기(24)'!W19+'23 下코모도리그(24)'!W19</f>
        <v>3</v>
      </c>
      <c r="W18" s="129">
        <f t="shared" si="10"/>
        <v>19</v>
      </c>
      <c r="X18" s="130">
        <f t="shared" si="11"/>
        <v>5.882352941</v>
      </c>
      <c r="Y18" s="130">
        <f t="shared" si="12"/>
        <v>5.882352941</v>
      </c>
    </row>
    <row r="19">
      <c r="A19" s="114" t="s">
        <v>41</v>
      </c>
      <c r="B19" s="116">
        <f>+'23 서구하반기(24)'!D20+'23 下코모도리그(24)'!D20+'24 上코모도리그(24)'!D20+'24 上디비전리그(24)'!D20</f>
        <v>63</v>
      </c>
      <c r="C19" s="133">
        <f t="shared" si="2"/>
        <v>0.537037037</v>
      </c>
      <c r="D19" s="134">
        <f>+'23 서구하반기(24)'!L20+'23 下코모도리그(24)'!L20+'24 上코모도리그(24)'!L20+'24 上디비전리그(24)'!L20</f>
        <v>26</v>
      </c>
      <c r="E19" s="121">
        <f>+'23 서구하반기(24)'!M20+'23 下코모도리그(24)'!M20+'24 上코모도리그(24)'!M20+'24 上디비전리그(24)'!M20</f>
        <v>7</v>
      </c>
      <c r="F19" s="133">
        <f t="shared" si="3"/>
        <v>1.362433862</v>
      </c>
      <c r="G19" s="116">
        <f>+'23 서구하반기(24)'!E20+'23 下코모도리그(24)'!E20+'24 上코모도리그(24)'!E20+'24 上디비전리그(24)'!E20</f>
        <v>54</v>
      </c>
      <c r="H19" s="134">
        <f>+'23 서구하반기(24)'!F20+'23 下코모도리그(24)'!F20+'24 上코모도리그(24)'!F20+'24 上디비전리그(24)'!F20</f>
        <v>29</v>
      </c>
      <c r="I19" s="116">
        <f>+'23 서구하반기(24)'!G20+'23 下코모도리그(24)'!G20+'24 上코모도리그(24)'!G20+'24 上디비전리그(24)'!G20</f>
        <v>19</v>
      </c>
      <c r="J19" s="116">
        <f>+'23 서구하반기(24)'!H20+'23 下코모도리그(24)'!H20+'24 上코모도리그(24)'!H20+'24 上디비전리그(24)'!H20</f>
        <v>9</v>
      </c>
      <c r="K19" s="116">
        <f>+'23 서구하반기(24)'!I20+'23 下코모도리그(24)'!I20+'24 上코모도리그(24)'!I20+'24 上디비전리그(24)'!I20</f>
        <v>0</v>
      </c>
      <c r="L19" s="134">
        <f>+'23 서구하반기(24)'!J20+'23 下코모도리그(24)'!J20+'24 上코모도리그(24)'!J20+'24 上디비전리그(24)'!J20</f>
        <v>1</v>
      </c>
      <c r="M19" s="134">
        <f>+'23 서구하반기(24)'!K20+'23 下코모도리그(24)'!K20+'24 上코모도리그(24)'!K20+'24 上디비전리그(24)'!K20</f>
        <v>25</v>
      </c>
      <c r="N19" s="121">
        <f>+'23 서구하반기(24)'!N20+'23 下코모도리그(24)'!N20+'24 上코모도리그(24)'!N20+'24 上디비전리그(24)'!N20</f>
        <v>9</v>
      </c>
      <c r="O19" s="121">
        <f>+'23 서구하반기(24)'!O20+'23 下코모도리그(24)'!O20+'24 上코모도리그(24)'!O20+'24 上디비전리그(24)'!O20</f>
        <v>4</v>
      </c>
      <c r="P19" s="138">
        <f t="shared" si="4"/>
        <v>0.06349206349</v>
      </c>
      <c r="Q19" s="124">
        <f t="shared" si="5"/>
        <v>0.7592592593</v>
      </c>
      <c r="R19" s="124">
        <f t="shared" si="6"/>
        <v>0.6031746032</v>
      </c>
      <c r="S19" s="137">
        <f t="shared" si="7"/>
        <v>0.16</v>
      </c>
      <c r="T19" s="127">
        <f t="shared" si="8"/>
        <v>2</v>
      </c>
      <c r="U19" s="129">
        <f t="shared" si="9"/>
        <v>2</v>
      </c>
      <c r="V19" s="121">
        <f>+'23 서구하반기(24)'!W20+'23 下코모도리그(24)'!W20</f>
        <v>5</v>
      </c>
      <c r="W19" s="129">
        <f t="shared" si="10"/>
        <v>3</v>
      </c>
      <c r="X19" s="130">
        <f t="shared" si="11"/>
        <v>6.349206349</v>
      </c>
      <c r="Y19" s="130">
        <f t="shared" si="12"/>
        <v>6.349206349</v>
      </c>
    </row>
    <row r="20">
      <c r="A20" s="114" t="s">
        <v>42</v>
      </c>
      <c r="B20" s="116">
        <f>+'23 서구하반기(24)'!D21+'23 下코모도리그(24)'!D21+'24 上코모도리그(24)'!D21+'24 上디비전리그(24)'!D21</f>
        <v>50</v>
      </c>
      <c r="C20" s="131">
        <f t="shared" si="2"/>
        <v>0.3513513514</v>
      </c>
      <c r="D20" s="121">
        <f>+'23 서구하반기(24)'!L21+'23 下코모도리그(24)'!L21+'24 上코모도리그(24)'!L21+'24 上디비전리그(24)'!L21</f>
        <v>15</v>
      </c>
      <c r="E20" s="121">
        <f>+'23 서구하반기(24)'!M21+'23 下코모도리그(24)'!M21+'24 上코모도리그(24)'!M21+'24 上디비전리그(24)'!M21</f>
        <v>6</v>
      </c>
      <c r="F20" s="131">
        <f t="shared" si="3"/>
        <v>0.9594594595</v>
      </c>
      <c r="G20" s="116">
        <f>+'23 서구하반기(24)'!E21+'23 下코모도리그(24)'!E21+'24 上코모도리그(24)'!E21+'24 上디비전리그(24)'!E21</f>
        <v>37</v>
      </c>
      <c r="H20" s="116">
        <f>+'23 서구하반기(24)'!F21+'23 下코모도리그(24)'!F21+'24 上코모도리그(24)'!F21+'24 上디비전리그(24)'!F21</f>
        <v>13</v>
      </c>
      <c r="I20" s="116">
        <f>+'23 서구하반기(24)'!G21+'23 下코모도리그(24)'!G21+'24 上코모도리그(24)'!G21+'24 上디비전리그(24)'!G21</f>
        <v>9</v>
      </c>
      <c r="J20" s="116">
        <f>+'23 서구하반기(24)'!H21+'23 下코모도리그(24)'!H21+'24 上코모도리그(24)'!H21+'24 上디비전리그(24)'!H21</f>
        <v>4</v>
      </c>
      <c r="K20" s="116">
        <f>+'23 서구하반기(24)'!I21+'23 下코모도리그(24)'!I21+'24 上코모도리그(24)'!I21+'24 上디비전리그(24)'!I21</f>
        <v>0</v>
      </c>
      <c r="L20" s="116">
        <f>+'23 서구하반기(24)'!J21+'23 下코모도리그(24)'!J21+'24 上코모도리그(24)'!J21+'24 上디비전리그(24)'!J21</f>
        <v>0</v>
      </c>
      <c r="M20" s="121">
        <f>+'23 서구하반기(24)'!K21+'23 下코모도리그(24)'!K21+'24 上코모도리그(24)'!K21+'24 上디비전리그(24)'!K21</f>
        <v>12</v>
      </c>
      <c r="N20" s="121">
        <f>+'23 서구하반기(24)'!N21+'23 下코모도리그(24)'!N21+'24 上코모도리그(24)'!N21+'24 上디비전리그(24)'!N21</f>
        <v>12</v>
      </c>
      <c r="O20" s="121">
        <f>+'23 서구하반기(24)'!O21+'23 下코모도리그(24)'!O21+'24 上코모도리그(24)'!O21+'24 上디비전리그(24)'!O21</f>
        <v>13</v>
      </c>
      <c r="P20" s="138">
        <f t="shared" si="4"/>
        <v>0.26</v>
      </c>
      <c r="Q20" s="124">
        <f t="shared" si="5"/>
        <v>0.4594594595</v>
      </c>
      <c r="R20" s="124">
        <f t="shared" si="6"/>
        <v>0.5</v>
      </c>
      <c r="S20" s="126">
        <f t="shared" si="7"/>
        <v>0.52</v>
      </c>
      <c r="T20" s="127">
        <f t="shared" si="8"/>
        <v>9</v>
      </c>
      <c r="U20" s="129">
        <f t="shared" si="9"/>
        <v>7</v>
      </c>
      <c r="V20" s="121">
        <f>+'23 서구하반기(24)'!W21+'23 下코모도리그(24)'!W21</f>
        <v>0</v>
      </c>
      <c r="W20" s="129">
        <f t="shared" si="10"/>
        <v>9</v>
      </c>
      <c r="X20" s="130">
        <f t="shared" si="11"/>
        <v>26</v>
      </c>
      <c r="Y20" s="130">
        <f t="shared" si="12"/>
        <v>26</v>
      </c>
    </row>
    <row r="21">
      <c r="A21" s="114" t="s">
        <v>43</v>
      </c>
      <c r="B21" s="116">
        <f>+'23 서구하반기(24)'!D22+'23 下코모도리그(24)'!D22+'24 上코모도리그(24)'!D22+'24 上디비전리그(24)'!D22</f>
        <v>53</v>
      </c>
      <c r="C21" s="131">
        <f t="shared" si="2"/>
        <v>0.3095238095</v>
      </c>
      <c r="D21" s="121">
        <f>+'23 서구하반기(24)'!L22+'23 下코모도리그(24)'!L22+'24 上코모도리그(24)'!L22+'24 上디비전리그(24)'!L22</f>
        <v>12</v>
      </c>
      <c r="E21" s="121">
        <f>+'23 서구하반기(24)'!M22+'23 下코모도리그(24)'!M22+'24 上코모도리그(24)'!M22+'24 上디비전리그(24)'!M22</f>
        <v>9</v>
      </c>
      <c r="F21" s="131">
        <f t="shared" si="3"/>
        <v>0.8863432165</v>
      </c>
      <c r="G21" s="116">
        <f>+'23 서구하반기(24)'!E22+'23 下코모도리그(24)'!E22+'24 上코모도리그(24)'!E22+'24 上디비전리그(24)'!E22</f>
        <v>42</v>
      </c>
      <c r="H21" s="116">
        <f>+'23 서구하반기(24)'!F22+'23 下코모도리그(24)'!F22+'24 上코모도리그(24)'!F22+'24 上디비전리그(24)'!F22</f>
        <v>13</v>
      </c>
      <c r="I21" s="116">
        <f>+'23 서구하반기(24)'!G22+'23 下코모도리그(24)'!G22+'24 上코모도리그(24)'!G22+'24 上디비전리그(24)'!G22</f>
        <v>8</v>
      </c>
      <c r="J21" s="116">
        <f>+'23 서구하반기(24)'!H22+'23 下코모도리그(24)'!H22+'24 上코모도리그(24)'!H22+'24 上디비전리그(24)'!H22</f>
        <v>4</v>
      </c>
      <c r="K21" s="116">
        <f>+'23 서구하반기(24)'!I22+'23 下코모도리그(24)'!I22+'24 上코모도리그(24)'!I22+'24 上디비전리그(24)'!I22</f>
        <v>1</v>
      </c>
      <c r="L21" s="116">
        <f>+'23 서구하반기(24)'!J22+'23 下코모도리그(24)'!J22+'24 上코모도리그(24)'!J22+'24 上디비전리그(24)'!J22</f>
        <v>0</v>
      </c>
      <c r="M21" s="121">
        <f>+'23 서구하반기(24)'!K22+'23 下코모도리그(24)'!K22+'24 上코모도리그(24)'!K22+'24 上디비전리그(24)'!K22</f>
        <v>13</v>
      </c>
      <c r="N21" s="121">
        <f>+'23 서구하반기(24)'!N22+'23 下코모도리그(24)'!N22+'24 上코모도리그(24)'!N22+'24 上디비전리그(24)'!N22</f>
        <v>10</v>
      </c>
      <c r="O21" s="121">
        <f>+'23 서구하반기(24)'!O22+'23 下코모도리그(24)'!O22+'24 上코모도리그(24)'!O22+'24 上디비전리그(24)'!O22</f>
        <v>8</v>
      </c>
      <c r="P21" s="138">
        <f t="shared" si="4"/>
        <v>0.1509433962</v>
      </c>
      <c r="Q21" s="124">
        <f t="shared" si="5"/>
        <v>0.4523809524</v>
      </c>
      <c r="R21" s="124">
        <f t="shared" si="6"/>
        <v>0.4339622642</v>
      </c>
      <c r="S21" s="137">
        <f t="shared" si="7"/>
        <v>0.2666666667</v>
      </c>
      <c r="T21" s="127">
        <f t="shared" si="8"/>
        <v>15</v>
      </c>
      <c r="U21" s="129">
        <f t="shared" si="9"/>
        <v>9</v>
      </c>
      <c r="V21" s="121">
        <f>+'23 서구하반기(24)'!W22+'23 下코모도리그(24)'!W22</f>
        <v>2</v>
      </c>
      <c r="W21" s="129">
        <f t="shared" si="10"/>
        <v>14</v>
      </c>
      <c r="X21" s="130">
        <f t="shared" si="11"/>
        <v>15.09433962</v>
      </c>
      <c r="Y21" s="130">
        <f t="shared" si="12"/>
        <v>15.09433962</v>
      </c>
    </row>
    <row r="22">
      <c r="A22" s="114" t="s">
        <v>44</v>
      </c>
      <c r="B22" s="116">
        <f>+'23 서구하반기(24)'!D23+'23 下코모도리그(24)'!D23+'24 上코모도리그(24)'!D23+'24 上디비전리그(24)'!D23</f>
        <v>36</v>
      </c>
      <c r="C22" s="131">
        <f t="shared" si="2"/>
        <v>0.3181818182</v>
      </c>
      <c r="D22" s="121">
        <f>+'23 서구하반기(24)'!L23+'23 下코모도리그(24)'!L23+'24 上코모도리그(24)'!L23+'24 上디비전리그(24)'!L23</f>
        <v>5</v>
      </c>
      <c r="E22" s="121">
        <f>+'23 서구하반기(24)'!M23+'23 下코모도리그(24)'!M23+'24 上코모도리그(24)'!M23+'24 上디비전리그(24)'!M23</f>
        <v>2</v>
      </c>
      <c r="F22" s="131">
        <f t="shared" si="3"/>
        <v>0.7904040404</v>
      </c>
      <c r="G22" s="116">
        <f>+'23 서구하반기(24)'!E23+'23 下코모도리그(24)'!E23+'24 上코모도리그(24)'!E23+'24 上디비전리그(24)'!E23</f>
        <v>22</v>
      </c>
      <c r="H22" s="116">
        <f>+'23 서구하반기(24)'!F23+'23 下코모도리그(24)'!F23+'24 上코모도리그(24)'!F23+'24 上디비전리그(24)'!F23</f>
        <v>7</v>
      </c>
      <c r="I22" s="116">
        <f>+'23 서구하반기(24)'!G23+'23 下코모도리그(24)'!G23+'24 上코모도리그(24)'!G23+'24 上디비전리그(24)'!G23</f>
        <v>7</v>
      </c>
      <c r="J22" s="116">
        <f>+'23 서구하반기(24)'!H23+'23 下코모도리그(24)'!H23+'24 上코모도리그(24)'!H23+'24 上디비전리그(24)'!H23</f>
        <v>0</v>
      </c>
      <c r="K22" s="116">
        <f>+'23 서구하반기(24)'!I23+'23 下코모도리그(24)'!I23+'24 上코모도리그(24)'!I23+'24 上디비전리그(24)'!I23</f>
        <v>0</v>
      </c>
      <c r="L22" s="116">
        <f>+'23 서구하반기(24)'!J23+'23 下코모도리그(24)'!J23+'24 上코모도리그(24)'!J23+'24 上디비전리그(24)'!J23</f>
        <v>0</v>
      </c>
      <c r="M22" s="121">
        <f>+'23 서구하반기(24)'!K23+'23 下코모도리그(24)'!K23+'24 上코모도리그(24)'!K23+'24 上디비전리그(24)'!K23</f>
        <v>13</v>
      </c>
      <c r="N22" s="121">
        <f>+'23 서구하반기(24)'!N23+'23 下코모도리그(24)'!N23+'24 上코모도리그(24)'!N23+'24 上디비전리그(24)'!N23</f>
        <v>10</v>
      </c>
      <c r="O22" s="121">
        <f>+'23 서구하반기(24)'!O23+'23 下코모도리그(24)'!O23+'24 上코모도리그(24)'!O23+'24 上디비전리그(24)'!O23</f>
        <v>6</v>
      </c>
      <c r="P22" s="138">
        <f t="shared" si="4"/>
        <v>0.1666666667</v>
      </c>
      <c r="Q22" s="124">
        <f t="shared" si="5"/>
        <v>0.3181818182</v>
      </c>
      <c r="R22" s="124">
        <f t="shared" si="6"/>
        <v>0.4722222222</v>
      </c>
      <c r="S22" s="137">
        <f t="shared" si="7"/>
        <v>0.3157894737</v>
      </c>
      <c r="T22" s="127">
        <f t="shared" si="8"/>
        <v>11</v>
      </c>
      <c r="U22" s="129">
        <f t="shared" si="9"/>
        <v>12</v>
      </c>
      <c r="V22" s="121">
        <f>+'23 서구하반기(24)'!W23+'23 下코모도리그(24)'!W23</f>
        <v>1</v>
      </c>
      <c r="W22" s="129">
        <f t="shared" si="10"/>
        <v>13</v>
      </c>
      <c r="X22" s="130">
        <f t="shared" si="11"/>
        <v>16.66666667</v>
      </c>
      <c r="Y22" s="130">
        <f t="shared" si="12"/>
        <v>16.66666667</v>
      </c>
    </row>
    <row r="23">
      <c r="A23" s="141" t="s">
        <v>45</v>
      </c>
      <c r="B23" s="141">
        <f>SUM(B3:B22)</f>
        <v>878</v>
      </c>
      <c r="C23" s="142">
        <f t="shared" si="2"/>
        <v>0.3904208999</v>
      </c>
      <c r="D23" s="141">
        <f t="shared" ref="D23:E23" si="13">SUM(D3:D22)</f>
        <v>224</v>
      </c>
      <c r="E23" s="141">
        <f t="shared" si="13"/>
        <v>174</v>
      </c>
      <c r="F23" s="143"/>
      <c r="G23" s="141">
        <f t="shared" ref="G23:O23" si="14">SUM(G3:G22)</f>
        <v>689</v>
      </c>
      <c r="H23" s="141">
        <f t="shared" si="14"/>
        <v>269</v>
      </c>
      <c r="I23" s="141">
        <f t="shared" si="14"/>
        <v>194</v>
      </c>
      <c r="J23" s="141">
        <f t="shared" si="14"/>
        <v>55</v>
      </c>
      <c r="K23" s="141">
        <f t="shared" si="14"/>
        <v>14</v>
      </c>
      <c r="L23" s="141">
        <f t="shared" si="14"/>
        <v>4</v>
      </c>
      <c r="M23" s="141">
        <f t="shared" si="14"/>
        <v>276</v>
      </c>
      <c r="N23" s="141">
        <f t="shared" si="14"/>
        <v>171</v>
      </c>
      <c r="O23" s="141">
        <f t="shared" si="14"/>
        <v>136</v>
      </c>
      <c r="P23" s="144">
        <f t="shared" si="4"/>
        <v>0.1548974943</v>
      </c>
      <c r="Q23" s="145"/>
      <c r="R23" s="145"/>
      <c r="S23" s="145"/>
      <c r="T23" s="145"/>
      <c r="U23" s="145"/>
      <c r="V23" s="141">
        <f>SUM(V3:V22)</f>
        <v>49</v>
      </c>
      <c r="W23" s="145"/>
      <c r="X23" s="130">
        <f t="shared" si="11"/>
        <v>15.48974943</v>
      </c>
      <c r="Y23" s="130">
        <f t="shared" si="12"/>
        <v>15.48974943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4" t="s">
        <v>2</v>
      </c>
      <c r="B1" s="114" t="s">
        <v>5</v>
      </c>
      <c r="C1" s="114" t="s">
        <v>4</v>
      </c>
      <c r="D1" s="114" t="s">
        <v>13</v>
      </c>
      <c r="E1" s="114" t="s">
        <v>14</v>
      </c>
      <c r="F1" s="114" t="s">
        <v>95</v>
      </c>
      <c r="G1" s="114" t="s">
        <v>93</v>
      </c>
    </row>
    <row r="2">
      <c r="A2" s="114" t="s">
        <v>24</v>
      </c>
      <c r="B2" s="146">
        <f>round('타자_raw'!B3 / '타자_raw'!$B$2 * 100, 0)</f>
        <v>32</v>
      </c>
      <c r="C2" s="146">
        <f>round('타자_raw'!C3 / '타자_raw'!$C$2 * 100, 0)</f>
        <v>26</v>
      </c>
      <c r="D2" s="146">
        <f>round('타자_raw'!D3 / '타자_raw'!$D$2 * 100, 0)</f>
        <v>13</v>
      </c>
      <c r="E2" s="146">
        <f>round('타자_raw'!E3 / '타자_raw'!$E$2 * 100, 0)</f>
        <v>28</v>
      </c>
      <c r="F2" s="146">
        <f>round('타자_raw'!G3 / '타자_raw'!$G$2 * 100, 0)</f>
        <v>31</v>
      </c>
      <c r="G2" s="147">
        <f>round(100- '타자_raw'!Y3, 0)</f>
        <v>58</v>
      </c>
    </row>
    <row r="3">
      <c r="A3" s="114" t="s">
        <v>25</v>
      </c>
      <c r="B3" s="146">
        <f>round('타자_raw'!B4 / '타자_raw'!$B$2 * 100, 0)</f>
        <v>28</v>
      </c>
      <c r="C3" s="146">
        <f>round('타자_raw'!C4 / '타자_raw'!$C$2 * 100, 0)</f>
        <v>25</v>
      </c>
      <c r="D3" s="146">
        <f>round('타자_raw'!D4 / '타자_raw'!$D$2 * 100, 0)</f>
        <v>6</v>
      </c>
      <c r="E3" s="146">
        <f>round('타자_raw'!E4 / '타자_raw'!$E$2 * 100, 0)</f>
        <v>9</v>
      </c>
      <c r="F3" s="146">
        <f>round('타자_raw'!G4 / '타자_raw'!$G$2 * 100, 0)</f>
        <v>22</v>
      </c>
      <c r="G3" s="147">
        <f>round(100- '타자_raw'!Y4, 0)</f>
        <v>52</v>
      </c>
    </row>
    <row r="4">
      <c r="A4" s="114" t="s">
        <v>26</v>
      </c>
      <c r="B4" s="146">
        <f>round('타자_raw'!B5 / '타자_raw'!$B$2 * 100, 0)</f>
        <v>95</v>
      </c>
      <c r="C4" s="146">
        <f>round('타자_raw'!C5 / '타자_raw'!$C$2 * 100, 0)</f>
        <v>100</v>
      </c>
      <c r="D4" s="146">
        <f>round('타자_raw'!D5 / '타자_raw'!$D$2 * 100, 0)</f>
        <v>100</v>
      </c>
      <c r="E4" s="146">
        <f>round('타자_raw'!E5 / '타자_raw'!$E$2 * 100, 0)</f>
        <v>47</v>
      </c>
      <c r="F4" s="146">
        <f>round('타자_raw'!G5 / '타자_raw'!$G$2 * 100, 0)</f>
        <v>97</v>
      </c>
      <c r="G4" s="147">
        <f>round(100- '타자_raw'!Y5, 0)</f>
        <v>94</v>
      </c>
    </row>
    <row r="5">
      <c r="A5" s="114" t="s">
        <v>27</v>
      </c>
      <c r="B5" s="146">
        <f>round('타자_raw'!B6 / '타자_raw'!$B$2 * 100, 0)</f>
        <v>9</v>
      </c>
      <c r="C5" s="146">
        <f>round('타자_raw'!C6 / '타자_raw'!$C$2 * 100, 0)</f>
        <v>0</v>
      </c>
      <c r="D5" s="146">
        <f>round('타자_raw'!D6 / '타자_raw'!$D$2 * 100, 0)</f>
        <v>9</v>
      </c>
      <c r="E5" s="146">
        <f>round('타자_raw'!E6 / '타자_raw'!$E$2 * 100, 0)</f>
        <v>3</v>
      </c>
      <c r="F5" s="146">
        <f>round('타자_raw'!G6 / '타자_raw'!$G$2 * 100, 0)</f>
        <v>5</v>
      </c>
      <c r="G5" s="147">
        <f>round(100- '타자_raw'!Y6, 0)</f>
        <v>71</v>
      </c>
    </row>
    <row r="6">
      <c r="A6" s="114" t="s">
        <v>28</v>
      </c>
      <c r="B6" s="146">
        <f>round('타자_raw'!B7 / '타자_raw'!$B$2 * 100, 0)</f>
        <v>49</v>
      </c>
      <c r="C6" s="146">
        <f>round('타자_raw'!C7 / '타자_raw'!$C$2 * 100, 0)</f>
        <v>63</v>
      </c>
      <c r="D6" s="146">
        <f>round('타자_raw'!D7 / '타자_raw'!$D$2 * 100, 0)</f>
        <v>28</v>
      </c>
      <c r="E6" s="146">
        <f>round('타자_raw'!E7 / '타자_raw'!$E$2 * 100, 0)</f>
        <v>19</v>
      </c>
      <c r="F6" s="146">
        <f>round('타자_raw'!G7 / '타자_raw'!$G$2 * 100, 0)</f>
        <v>38</v>
      </c>
      <c r="G6" s="147">
        <f>round(100- '타자_raw'!Y7, 0)</f>
        <v>76</v>
      </c>
    </row>
    <row r="7">
      <c r="A7" s="114" t="s">
        <v>29</v>
      </c>
      <c r="B7" s="146">
        <f>round('타자_raw'!B8 / '타자_raw'!$B$2 * 100, 0)</f>
        <v>13</v>
      </c>
      <c r="C7" s="146">
        <f>round('타자_raw'!C8 / '타자_raw'!$C$2 * 100, 0)</f>
        <v>78</v>
      </c>
      <c r="D7" s="146">
        <f>round('타자_raw'!D8 / '타자_raw'!$D$2 * 100, 0)</f>
        <v>6</v>
      </c>
      <c r="E7" s="146">
        <f>round('타자_raw'!E8 / '타자_raw'!$E$2 * 100, 0)</f>
        <v>3</v>
      </c>
      <c r="F7" s="146">
        <f>round('타자_raw'!G8 / '타자_raw'!$G$2 * 100, 0)</f>
        <v>14</v>
      </c>
      <c r="G7" s="147">
        <f>round(100- '타자_raw'!Y8, 0)</f>
        <v>90</v>
      </c>
    </row>
    <row r="8">
      <c r="A8" s="148" t="s">
        <v>96</v>
      </c>
      <c r="B8" s="146">
        <v>0.0</v>
      </c>
      <c r="C8" s="146">
        <v>0.0</v>
      </c>
      <c r="D8" s="146">
        <v>0.0</v>
      </c>
      <c r="E8" s="146">
        <v>0.0</v>
      </c>
      <c r="F8" s="146">
        <v>0.0</v>
      </c>
      <c r="G8" s="146">
        <v>0.0</v>
      </c>
    </row>
    <row r="9">
      <c r="A9" s="114" t="s">
        <v>30</v>
      </c>
      <c r="B9" s="146">
        <f>round('타자_raw'!B9 / '타자_raw'!$B$2 * 100, 0)</f>
        <v>97</v>
      </c>
      <c r="C9" s="146">
        <f>round('타자_raw'!C9 / '타자_raw'!$C$2 * 100, 0)</f>
        <v>97</v>
      </c>
      <c r="D9" s="146">
        <f>round('타자_raw'!D9 / '타자_raw'!$D$2 * 100, 0)</f>
        <v>72</v>
      </c>
      <c r="E9" s="146">
        <f>round('타자_raw'!E9 / '타자_raw'!$E$2 * 100, 0)</f>
        <v>100</v>
      </c>
      <c r="F9" s="146">
        <f>round('타자_raw'!G9 / '타자_raw'!$G$2 * 100, 0)</f>
        <v>100</v>
      </c>
      <c r="G9" s="147">
        <f>round(100- '타자_raw'!Y9, 0)</f>
        <v>95</v>
      </c>
    </row>
    <row r="10">
      <c r="A10" s="114" t="s">
        <v>31</v>
      </c>
      <c r="B10" s="146">
        <f>round('타자_raw'!B10 / '타자_raw'!$B$2 * 100, 0)</f>
        <v>43</v>
      </c>
      <c r="C10" s="146">
        <f>round('타자_raw'!C10 / '타자_raw'!$C$2 * 100, 0)</f>
        <v>48</v>
      </c>
      <c r="D10" s="146">
        <f>round('타자_raw'!D10 / '타자_raw'!$D$2 * 100, 0)</f>
        <v>19</v>
      </c>
      <c r="E10" s="146">
        <f>round('타자_raw'!E10 / '타자_raw'!$E$2 * 100, 0)</f>
        <v>22</v>
      </c>
      <c r="F10" s="146">
        <f>round('타자_raw'!G10 / '타자_raw'!$G$2 * 100, 0)</f>
        <v>45</v>
      </c>
      <c r="G10" s="147">
        <f>round(100- '타자_raw'!Y10, 0)</f>
        <v>82</v>
      </c>
    </row>
    <row r="11">
      <c r="A11" s="114" t="s">
        <v>32</v>
      </c>
      <c r="B11" s="146">
        <f>round('타자_raw'!B11 / '타자_raw'!$B$2 * 100, 0)</f>
        <v>42</v>
      </c>
      <c r="C11" s="146">
        <f>round('타자_raw'!C11 / '타자_raw'!$C$2 * 100, 0)</f>
        <v>61</v>
      </c>
      <c r="D11" s="146">
        <f>round('타자_raw'!D11 / '타자_raw'!$D$2 * 100, 0)</f>
        <v>13</v>
      </c>
      <c r="E11" s="146">
        <f>round('타자_raw'!E11 / '타자_raw'!$E$2 * 100, 0)</f>
        <v>31</v>
      </c>
      <c r="F11" s="146">
        <f>round('타자_raw'!G11 / '타자_raw'!$G$2 * 100, 0)</f>
        <v>31</v>
      </c>
      <c r="G11" s="147">
        <f>round(100- '타자_raw'!Y11, 0)</f>
        <v>97</v>
      </c>
    </row>
    <row r="12">
      <c r="A12" s="114" t="s">
        <v>33</v>
      </c>
      <c r="B12" s="146">
        <f>round('타자_raw'!B12 / '타자_raw'!$B$2 * 100, 0)</f>
        <v>88</v>
      </c>
      <c r="C12" s="146">
        <f>round('타자_raw'!C12 / '타자_raw'!$C$2 * 100, 0)</f>
        <v>84</v>
      </c>
      <c r="D12" s="146">
        <f>round('타자_raw'!D12 / '타자_raw'!$D$2 * 100, 0)</f>
        <v>59</v>
      </c>
      <c r="E12" s="146">
        <f>round('타자_raw'!E12 / '타자_raw'!$E$2 * 100, 0)</f>
        <v>34</v>
      </c>
      <c r="F12" s="146">
        <f>round('타자_raw'!G12 / '타자_raw'!$G$2 * 100, 0)</f>
        <v>80</v>
      </c>
      <c r="G12" s="147">
        <f>round(100- '타자_raw'!Y12, 0)</f>
        <v>100</v>
      </c>
    </row>
    <row r="13">
      <c r="A13" s="114" t="s">
        <v>35</v>
      </c>
      <c r="B13" s="146">
        <f>round('타자_raw'!B13 / '타자_raw'!$B$2 * 100, 0)</f>
        <v>87</v>
      </c>
      <c r="C13" s="146">
        <f>round('타자_raw'!C13 / '타자_raw'!$C$2 * 100, 0)</f>
        <v>41</v>
      </c>
      <c r="D13" s="146">
        <f>round('타자_raw'!D13 / '타자_raw'!$D$2 * 100, 0)</f>
        <v>41</v>
      </c>
      <c r="E13" s="146">
        <f>round('타자_raw'!E13 / '타자_raw'!$E$2 * 100, 0)</f>
        <v>41</v>
      </c>
      <c r="F13" s="146">
        <f>round('타자_raw'!G13 / '타자_raw'!$G$2 * 100, 0)</f>
        <v>72</v>
      </c>
      <c r="G13" s="147">
        <f>round(100- '타자_raw'!Y13, 0)</f>
        <v>62</v>
      </c>
    </row>
    <row r="14">
      <c r="A14" s="114" t="s">
        <v>36</v>
      </c>
      <c r="B14" s="146">
        <f>round('타자_raw'!B14 / '타자_raw'!$B$2 * 100, 0)</f>
        <v>62</v>
      </c>
      <c r="C14" s="146">
        <f>round('타자_raw'!C14 / '타자_raw'!$C$2 * 100, 0)</f>
        <v>60</v>
      </c>
      <c r="D14" s="146">
        <f>round('타자_raw'!D14 / '타자_raw'!$D$2 * 100, 0)</f>
        <v>50</v>
      </c>
      <c r="E14" s="146">
        <f>round('타자_raw'!E14 / '타자_raw'!$E$2 * 100, 0)</f>
        <v>25</v>
      </c>
      <c r="F14" s="146">
        <f>round('타자_raw'!G14 / '타자_raw'!$G$2 * 100, 0)</f>
        <v>68</v>
      </c>
      <c r="G14" s="147">
        <f>round(100- '타자_raw'!Y14, 0)</f>
        <v>79</v>
      </c>
    </row>
    <row r="15">
      <c r="A15" s="114" t="s">
        <v>37</v>
      </c>
      <c r="B15" s="146">
        <f>round('타자_raw'!B15 / '타자_raw'!$B$2 * 100, 0)</f>
        <v>100</v>
      </c>
      <c r="C15" s="146">
        <f>round('타자_raw'!C15 / '타자_raw'!$C$2 * 100, 0)</f>
        <v>69</v>
      </c>
      <c r="D15" s="146">
        <f>round('타자_raw'!D15 / '타자_raw'!$D$2 * 100, 0)</f>
        <v>38</v>
      </c>
      <c r="E15" s="146">
        <f>round('타자_raw'!E15 / '타자_raw'!$E$2 * 100, 0)</f>
        <v>72</v>
      </c>
      <c r="F15" s="146">
        <f>round('타자_raw'!G15 / '타자_raw'!$G$2 * 100, 0)</f>
        <v>89</v>
      </c>
      <c r="G15" s="147">
        <f>round(100- '타자_raw'!Y15, 0)</f>
        <v>88</v>
      </c>
    </row>
    <row r="16">
      <c r="A16" s="114" t="s">
        <v>38</v>
      </c>
      <c r="B16" s="146">
        <f>round('타자_raw'!B16 / '타자_raw'!$B$2 * 100, 0)</f>
        <v>70</v>
      </c>
      <c r="C16" s="146">
        <f>round('타자_raw'!C16 / '타자_raw'!$C$2 * 100, 0)</f>
        <v>65</v>
      </c>
      <c r="D16" s="146">
        <f>round('타자_raw'!D16 / '타자_raw'!$D$2 * 100, 0)</f>
        <v>25</v>
      </c>
      <c r="E16" s="146">
        <f>round('타자_raw'!E16 / '타자_raw'!$E$2 * 100, 0)</f>
        <v>19</v>
      </c>
      <c r="F16" s="146">
        <f>round('타자_raw'!G16 / '타자_raw'!$G$2 * 100, 0)</f>
        <v>71</v>
      </c>
      <c r="G16" s="147">
        <f>round(100- '타자_raw'!Y16, 0)</f>
        <v>87</v>
      </c>
    </row>
    <row r="17">
      <c r="A17" s="114" t="s">
        <v>39</v>
      </c>
      <c r="B17" s="146">
        <f>round('타자_raw'!B17 / '타자_raw'!$B$2 * 100, 0)</f>
        <v>53</v>
      </c>
      <c r="C17" s="146">
        <f>round('타자_raw'!C17 / '타자_raw'!$C$2 * 100, 0)</f>
        <v>56</v>
      </c>
      <c r="D17" s="146">
        <f>round('타자_raw'!D17 / '타자_raw'!$D$2 * 100, 0)</f>
        <v>34</v>
      </c>
      <c r="E17" s="146">
        <f>round('타자_raw'!E17 / '타자_raw'!$E$2 * 100, 0)</f>
        <v>0</v>
      </c>
      <c r="F17" s="146">
        <f>round('타자_raw'!G17 / '타자_raw'!$G$2 * 100, 0)</f>
        <v>48</v>
      </c>
      <c r="G17" s="147">
        <f>round(100- '타자_raw'!Y17, 0)</f>
        <v>85</v>
      </c>
    </row>
    <row r="18">
      <c r="A18" s="114" t="s">
        <v>40</v>
      </c>
      <c r="B18" s="146">
        <f>round('타자_raw'!B18 / '타자_raw'!$B$2 * 100, 0)</f>
        <v>22</v>
      </c>
      <c r="C18" s="146">
        <f>round('타자_raw'!C18 / '타자_raw'!$C$2 * 100, 0)</f>
        <v>22</v>
      </c>
      <c r="D18" s="146">
        <f>round('타자_raw'!D18 / '타자_raw'!$D$2 * 100, 0)</f>
        <v>6</v>
      </c>
      <c r="E18" s="146">
        <f>round('타자_raw'!E18 / '타자_raw'!$E$2 * 100, 0)</f>
        <v>16</v>
      </c>
      <c r="F18" s="146">
        <f>round('타자_raw'!G18 / '타자_raw'!$G$2 * 100, 0)</f>
        <v>12</v>
      </c>
      <c r="G18" s="147">
        <f>round(100- '타자_raw'!Y18, 0)</f>
        <v>94</v>
      </c>
    </row>
    <row r="19">
      <c r="A19" s="114" t="s">
        <v>41</v>
      </c>
      <c r="B19" s="146">
        <f>round('타자_raw'!B19 / '타자_raw'!$B$2 * 100, 0)</f>
        <v>83</v>
      </c>
      <c r="C19" s="146">
        <f>round('타자_raw'!C19 / '타자_raw'!$C$2 * 100, 0)</f>
        <v>94</v>
      </c>
      <c r="D19" s="146">
        <f>round('타자_raw'!D19 / '타자_raw'!$D$2 * 100, 0)</f>
        <v>81</v>
      </c>
      <c r="E19" s="146">
        <f>round('타자_raw'!E19 / '타자_raw'!$E$2 * 100, 0)</f>
        <v>22</v>
      </c>
      <c r="F19" s="146">
        <f>round('타자_raw'!G19 / '타자_raw'!$G$2 * 100, 0)</f>
        <v>83</v>
      </c>
      <c r="G19" s="147">
        <f>round(100- '타자_raw'!Y19, 0)</f>
        <v>94</v>
      </c>
    </row>
    <row r="20">
      <c r="A20" s="114" t="s">
        <v>42</v>
      </c>
      <c r="B20" s="146">
        <f>round('타자_raw'!B20 / '타자_raw'!$B$2 * 100, 0)</f>
        <v>66</v>
      </c>
      <c r="C20" s="146">
        <f>round('타자_raw'!C20 / '타자_raw'!$C$2 * 100, 0)</f>
        <v>61</v>
      </c>
      <c r="D20" s="146">
        <f>round('타자_raw'!D20 / '타자_raw'!$D$2 * 100, 0)</f>
        <v>47</v>
      </c>
      <c r="E20" s="146">
        <f>round('타자_raw'!E20 / '타자_raw'!$E$2 * 100, 0)</f>
        <v>19</v>
      </c>
      <c r="F20" s="146">
        <f>round('타자_raw'!G20 / '타자_raw'!$G$2 * 100, 0)</f>
        <v>57</v>
      </c>
      <c r="G20" s="147">
        <f>round(100- '타자_raw'!Y20, 0)</f>
        <v>74</v>
      </c>
    </row>
    <row r="21">
      <c r="A21" s="114" t="s">
        <v>43</v>
      </c>
      <c r="B21" s="146">
        <f>round('타자_raw'!B21 / '타자_raw'!$B$2 * 100, 0)</f>
        <v>70</v>
      </c>
      <c r="C21" s="146">
        <f>round('타자_raw'!C21 / '타자_raw'!$C$2 * 100, 0)</f>
        <v>54</v>
      </c>
      <c r="D21" s="146">
        <f>round('타자_raw'!D21 / '타자_raw'!$D$2 * 100, 0)</f>
        <v>38</v>
      </c>
      <c r="E21" s="146">
        <f>round('타자_raw'!E21 / '타자_raw'!$E$2 * 100, 0)</f>
        <v>28</v>
      </c>
      <c r="F21" s="146">
        <f>round('타자_raw'!G21 / '타자_raw'!$G$2 * 100, 0)</f>
        <v>65</v>
      </c>
      <c r="G21" s="147">
        <f>round(100- '타자_raw'!Y21, 0)</f>
        <v>85</v>
      </c>
    </row>
    <row r="22">
      <c r="A22" s="114" t="s">
        <v>44</v>
      </c>
      <c r="B22" s="146">
        <f>round('타자_raw'!B22 / '타자_raw'!$B$2 * 100, 0)</f>
        <v>47</v>
      </c>
      <c r="C22" s="146">
        <f>round('타자_raw'!C22 / '타자_raw'!$C$2 * 100, 0)</f>
        <v>56</v>
      </c>
      <c r="D22" s="146">
        <f>round('타자_raw'!D22 / '타자_raw'!$D$2 * 100, 0)</f>
        <v>16</v>
      </c>
      <c r="E22" s="146">
        <f>round('타자_raw'!E22 / '타자_raw'!$E$2 * 100, 0)</f>
        <v>6</v>
      </c>
      <c r="F22" s="146">
        <f>round('타자_raw'!G22 / '타자_raw'!$G$2 * 100, 0)</f>
        <v>34</v>
      </c>
      <c r="G22" s="147">
        <f>round(100- '타자_raw'!Y22, 0)</f>
        <v>83</v>
      </c>
    </row>
    <row r="23">
      <c r="A23" s="148" t="s">
        <v>97</v>
      </c>
      <c r="B23" s="146">
        <v>0.0</v>
      </c>
      <c r="C23" s="146">
        <v>0.0</v>
      </c>
      <c r="D23" s="146">
        <v>0.0</v>
      </c>
      <c r="E23" s="146">
        <v>0.0</v>
      </c>
      <c r="F23" s="146">
        <v>0.0</v>
      </c>
      <c r="G23" s="146">
        <v>0.0</v>
      </c>
    </row>
  </sheetData>
  <drawing r:id="rId1"/>
</worksheet>
</file>