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통산 성적(~23)" sheetId="1" r:id="rId4"/>
    <sheet state="visible" name="통산 성적(~24)" sheetId="2" r:id="rId5"/>
    <sheet state="visible" name="시즌별 정리" sheetId="3" r:id="rId6"/>
    <sheet state="hidden" name="통산 성적(~24) (김희제 포함)" sheetId="4" r:id="rId7"/>
    <sheet state="visible" name="22년 시즌" sheetId="5" r:id="rId8"/>
    <sheet state="visible" name="23년 시즌" sheetId="6" r:id="rId9"/>
    <sheet state="visible" name="24년 시즌" sheetId="7" r:id="rId10"/>
    <sheet state="hidden" name="22년 샘프리그(22)" sheetId="8" r:id="rId11"/>
    <sheet state="hidden" name="22년 드림즈(23)" sheetId="9" r:id="rId12"/>
    <sheet state="hidden" name="23년 상반기 코모도(23)" sheetId="10" r:id="rId13"/>
    <sheet state="hidden" name="23년 디비전 리그(23)" sheetId="11" r:id="rId14"/>
    <sheet state="visible" name="23 서구하반기(24)" sheetId="12" r:id="rId15"/>
    <sheet state="visible" name="23 下코모도리그(24)" sheetId="13" r:id="rId16"/>
    <sheet state="visible" name="24 上코모도리그(24)" sheetId="14" r:id="rId17"/>
    <sheet state="visible" name="24 上디비전리그(24)" sheetId="15" r:id="rId18"/>
    <sheet state="visible" name="24년 시즌 (민석이 제공용)" sheetId="16" r:id="rId19"/>
    <sheet state="visible" name="타자_raw" sheetId="17" r:id="rId20"/>
    <sheet state="visible" name="타자" sheetId="18" r:id="rId21"/>
    <sheet state="visible" name="투수_raw" sheetId="19" r:id="rId22"/>
    <sheet state="visible" name="투수" sheetId="20" r:id="rId23"/>
    <sheet state="visible" name="선수" sheetId="21" r:id="rId24"/>
  </sheets>
  <definedNames/>
  <calcPr/>
</workbook>
</file>

<file path=xl/sharedStrings.xml><?xml version="1.0" encoding="utf-8"?>
<sst xmlns="http://schemas.openxmlformats.org/spreadsheetml/2006/main" count="1463" uniqueCount="177">
  <si>
    <t>◎ 라스칼 통산 성적 (~'23 Season)</t>
  </si>
  <si>
    <t>1. 타자 기록</t>
  </si>
  <si>
    <t>이름</t>
  </si>
  <si>
    <t>게임수</t>
  </si>
  <si>
    <t>타율</t>
  </si>
  <si>
    <t>타석</t>
  </si>
  <si>
    <t>타수</t>
  </si>
  <si>
    <t>안타</t>
  </si>
  <si>
    <t>1루타</t>
  </si>
  <si>
    <t>2루타</t>
  </si>
  <si>
    <t>3루타</t>
  </si>
  <si>
    <t>홈런</t>
  </si>
  <si>
    <t>득점</t>
  </si>
  <si>
    <t>타점</t>
  </si>
  <si>
    <t>도루</t>
  </si>
  <si>
    <t>사사구</t>
  </si>
  <si>
    <t>삼진</t>
  </si>
  <si>
    <t>삼진률</t>
  </si>
  <si>
    <t>장타율</t>
  </si>
  <si>
    <t>출루율</t>
  </si>
  <si>
    <t>OPS</t>
  </si>
  <si>
    <t>아웃 比
삼진률</t>
  </si>
  <si>
    <t>출루율 등수</t>
  </si>
  <si>
    <t>OPS
등수</t>
  </si>
  <si>
    <t>권강현</t>
  </si>
  <si>
    <t>권혁진</t>
  </si>
  <si>
    <t>김기태</t>
  </si>
  <si>
    <t>김민석</t>
  </si>
  <si>
    <t>김범희</t>
  </si>
  <si>
    <t>김병진</t>
  </si>
  <si>
    <t>김재영</t>
  </si>
  <si>
    <t>김태양</t>
  </si>
  <si>
    <t>김현철</t>
  </si>
  <si>
    <t>김형준</t>
  </si>
  <si>
    <t>김희제</t>
  </si>
  <si>
    <t>남동수</t>
  </si>
  <si>
    <t>류동현</t>
  </si>
  <si>
    <t>박영준</t>
  </si>
  <si>
    <t>박재현</t>
  </si>
  <si>
    <t>백정철</t>
  </si>
  <si>
    <t>이동진</t>
  </si>
  <si>
    <t>이철민</t>
  </si>
  <si>
    <t>임지헌</t>
  </si>
  <si>
    <t>조태형</t>
  </si>
  <si>
    <t>차현철</t>
  </si>
  <si>
    <t>총합</t>
  </si>
  <si>
    <t>2. 투수 기록</t>
  </si>
  <si>
    <t>승</t>
  </si>
  <si>
    <t>패</t>
  </si>
  <si>
    <t>세</t>
  </si>
  <si>
    <t>타자</t>
  </si>
  <si>
    <t>이닝</t>
  </si>
  <si>
    <t>피안타</t>
  </si>
  <si>
    <t>피홈런</t>
  </si>
  <si>
    <t>볼넷</t>
  </si>
  <si>
    <t>사구</t>
  </si>
  <si>
    <t>탈삼진</t>
  </si>
  <si>
    <t>실점</t>
  </si>
  <si>
    <t>자책점</t>
  </si>
  <si>
    <t>방어율</t>
  </si>
  <si>
    <t>제구</t>
  </si>
  <si>
    <t>피안타율</t>
  </si>
  <si>
    <t>경기/이닝</t>
  </si>
  <si>
    <t>이닝/K</t>
  </si>
  <si>
    <t>수비성공률</t>
  </si>
  <si>
    <t>WHIP</t>
  </si>
  <si>
    <t>-</t>
  </si>
  <si>
    <t>◎ 라스칼 통산 성적 (~'24 Season)</t>
  </si>
  <si>
    <t>전년 대비</t>
  </si>
  <si>
    <t>이닝 당
사사구</t>
  </si>
  <si>
    <t>이닝 당
삼진</t>
  </si>
  <si>
    <t>구분</t>
  </si>
  <si>
    <t>22년</t>
  </si>
  <si>
    <t>23년</t>
  </si>
  <si>
    <t>24년</t>
  </si>
  <si>
    <t>통산</t>
  </si>
  <si>
    <t>◎ 라스칼 통산 성적</t>
  </si>
  <si>
    <t>1. 리그별 타율</t>
  </si>
  <si>
    <t>25년</t>
  </si>
  <si>
    <t>上샘프</t>
  </si>
  <si>
    <t>下드림즈</t>
  </si>
  <si>
    <t>上코모도</t>
  </si>
  <si>
    <t>上디비전</t>
  </si>
  <si>
    <t>下서구</t>
  </si>
  <si>
    <t>下코모도</t>
  </si>
  <si>
    <t>◎ 22년 라스칼 성적</t>
  </si>
  <si>
    <t>경기당
평균 이닝</t>
  </si>
  <si>
    <t>◎ 23년 라스칼 성적</t>
  </si>
  <si>
    <t>아웃 比
삼진율</t>
  </si>
  <si>
    <t>실책</t>
  </si>
  <si>
    <t>타율
등수</t>
  </si>
  <si>
    <t>◎ '24 Season 라스칼 성적</t>
  </si>
  <si>
    <t>삼진율</t>
  </si>
  <si>
    <t>사사구
/100타자</t>
  </si>
  <si>
    <t>◎ 22년 상반기 샘프리그</t>
  </si>
  <si>
    <t>◎ 22년 하반기 드림즈리그</t>
  </si>
  <si>
    <t>◎ 23년 상반기 코모도리그</t>
  </si>
  <si>
    <t>선수명</t>
  </si>
  <si>
    <t>경기</t>
  </si>
  <si>
    <t>BB</t>
  </si>
  <si>
    <t>HP</t>
  </si>
  <si>
    <t>자책</t>
  </si>
  <si>
    <t>◎ 23년 상반기 디비전리그</t>
  </si>
  <si>
    <t>세이브</t>
  </si>
  <si>
    <t>◎ 23년 하반기 서구 리그 ('24)</t>
  </si>
  <si>
    <t>◎ 23년 하반기 코모도리그 ('24)</t>
  </si>
  <si>
    <t>◎ 24년 상반기 코모도리그 ('24)</t>
  </si>
  <si>
    <t>◎ 24년 상반기 디비전리그 ('24)</t>
  </si>
  <si>
    <t>V.C</t>
  </si>
  <si>
    <t>1등 기록</t>
  </si>
  <si>
    <t>장타</t>
  </si>
  <si>
    <t>수비</t>
  </si>
  <si>
    <t>영어 이름</t>
  </si>
  <si>
    <t>등번호</t>
  </si>
  <si>
    <t>포지션</t>
  </si>
  <si>
    <t>특수 항목</t>
  </si>
  <si>
    <t>특수 항목 점수</t>
  </si>
  <si>
    <t>코멘트</t>
  </si>
  <si>
    <t>코멘트 스타일</t>
  </si>
  <si>
    <t>명대사</t>
  </si>
  <si>
    <t>명대사 스타일</t>
  </si>
  <si>
    <t>어워즈</t>
  </si>
  <si>
    <t>KWON KANG HYUN</t>
  </si>
  <si>
    <t>P</t>
  </si>
  <si>
    <t>0.2이닝</t>
  </si>
  <si>
    <t>KWON HUCK JIN</t>
  </si>
  <si>
    <t>1B</t>
  </si>
  <si>
    <t>유리몸</t>
  </si>
  <si>
    <t>KIM KI TAE</t>
  </si>
  <si>
    <t>C</t>
  </si>
  <si>
    <t>상태이상</t>
  </si>
  <si>
    <t>KIM MIN SEOK</t>
  </si>
  <si>
    <t>RF</t>
  </si>
  <si>
    <t>딸깍</t>
  </si>
  <si>
    <t>KIM BEOM HUI</t>
  </si>
  <si>
    <t>LF</t>
  </si>
  <si>
    <t>김푸어휘엔</t>
  </si>
  <si>
    <t>M.A.P</t>
  </si>
  <si>
    <t>KIM BYEONG JIN</t>
  </si>
  <si>
    <t>웅삐 사랑해</t>
  </si>
  <si>
    <t>KIM JEA YOUNG</t>
  </si>
  <si>
    <t>SS</t>
  </si>
  <si>
    <t>보법</t>
  </si>
  <si>
    <t>MVP</t>
  </si>
  <si>
    <t>KIM TAE YANG</t>
  </si>
  <si>
    <t>UFC직관</t>
  </si>
  <si>
    <t>KIM HYUN CHEOL</t>
  </si>
  <si>
    <t>2B</t>
  </si>
  <si>
    <t xml:space="preserve"> 3루수 출전</t>
  </si>
  <si>
    <t>KIM HYUNG JUN</t>
  </si>
  <si>
    <t>승리</t>
  </si>
  <si>
    <t>연패</t>
  </si>
  <si>
    <t>KIM HEE JE</t>
  </si>
  <si>
    <t>CF</t>
  </si>
  <si>
    <t>닷지</t>
  </si>
  <si>
    <t>NAM DONG SOO</t>
  </si>
  <si>
    <t>I</t>
  </si>
  <si>
    <t>RYU DONG HYUN</t>
  </si>
  <si>
    <t>저글링</t>
  </si>
  <si>
    <t>PARK YOUNG JUN</t>
  </si>
  <si>
    <t>해병대</t>
  </si>
  <si>
    <t>PARK JAE HYUN</t>
  </si>
  <si>
    <t>3B</t>
  </si>
  <si>
    <t>신분증</t>
  </si>
  <si>
    <t>BAEK JEONG CHEOL</t>
  </si>
  <si>
    <t>원정대장</t>
  </si>
  <si>
    <t>GoldenGlove</t>
  </si>
  <si>
    <t>LEE DONG JIN</t>
  </si>
  <si>
    <t>인바디</t>
  </si>
  <si>
    <t>LEE CHEOL MIN</t>
  </si>
  <si>
    <t>철자후</t>
  </si>
  <si>
    <t>LIM JI HEON</t>
  </si>
  <si>
    <t>아영 사랑해</t>
  </si>
  <si>
    <t>CHO TAE HYEONG</t>
  </si>
  <si>
    <t>횡령</t>
  </si>
  <si>
    <t>CHA HYUN CHUL</t>
  </si>
  <si>
    <t>맏형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</si>
</sst>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5">
    <numFmt numFmtId="164" formatCode="0.000"/>
    <numFmt numFmtId="165" formatCode="0.0"/>
    <numFmt numFmtId="166" formatCode="0.00_ "/>
    <numFmt numFmtId="167" formatCode="0.0%"/>
    <numFmt numFmtId="168" formatCode="[Red]\+#,##0.000;[Blue]\-#,##0.000"/>
    <numFmt numFmtId="169" formatCode="[Blue]\+0.0%;[Red]\-0.0%"/>
    <numFmt numFmtId="170" formatCode="[Red]\+#,##0.0;[Blue]\-#,##0.0"/>
    <numFmt numFmtId="171" formatCode="[Blue]\+#,##0.00;[Red]\-#,##0.00"/>
    <numFmt numFmtId="172" formatCode="[Red]\+#,##0.00;[Blue]\-#,##0.00"/>
    <numFmt numFmtId="173" formatCode="\+0.00"/>
    <numFmt numFmtId="174" formatCode="\+0.0"/>
    <numFmt numFmtId="175" formatCode="[Blue]\+#,##0.0;[Red]\-#,##0.0"/>
    <numFmt numFmtId="176" formatCode="\+0"/>
    <numFmt numFmtId="177" formatCode="0_);[Red]\(0\)"/>
    <numFmt numFmtId="178" formatCode="0.000_ "/>
  </numFmts>
  <fonts count="27">
    <font>
      <sz val="11.0"/>
      <color rgb="FF000000"/>
      <name val="Calibri"/>
      <scheme val="minor"/>
    </font>
    <font>
      <b/>
      <sz val="16.0"/>
      <color rgb="FF000000"/>
      <name val="Malgun Gothic"/>
    </font>
    <font>
      <sz val="11.0"/>
      <color rgb="FF000000"/>
      <name val="Malgun Gothic"/>
    </font>
    <font>
      <b/>
      <sz val="12.0"/>
      <color rgb="FF000000"/>
      <name val="Malgun Gothic"/>
    </font>
    <font>
      <b/>
      <sz val="12.0"/>
      <color theme="1"/>
      <name val="Malgun Gothic"/>
    </font>
    <font>
      <sz val="12.0"/>
      <color rgb="FF000000"/>
      <name val="Malgun Gothic"/>
    </font>
    <font>
      <b/>
      <sz val="12.0"/>
      <color rgb="FFFF0000"/>
      <name val="Malgun Gothic"/>
    </font>
    <font>
      <sz val="12.0"/>
      <color theme="1"/>
      <name val="Malgun Gothic"/>
    </font>
    <font>
      <b/>
      <sz val="12.0"/>
      <color rgb="FFFFFFFF"/>
      <name val="Malgun Gothic"/>
    </font>
    <font>
      <b/>
      <sz val="14.0"/>
      <color rgb="FF000000"/>
      <name val="Malgun Gothic"/>
    </font>
    <font/>
    <font>
      <b/>
      <sz val="11.0"/>
      <color theme="1"/>
      <name val="Malgun Gothic"/>
    </font>
    <font>
      <b/>
      <sz val="11.0"/>
      <color rgb="FF000000"/>
      <name val="Malgun Gothic"/>
    </font>
    <font>
      <color theme="1"/>
      <name val="Calibri"/>
      <scheme val="minor"/>
    </font>
    <font>
      <b/>
      <sz val="11.0"/>
      <color theme="0"/>
      <name val="Malgun Gothic"/>
    </font>
    <font>
      <b/>
      <sz val="12.0"/>
      <color theme="0"/>
      <name val="Malgun Gothic"/>
    </font>
    <font>
      <sz val="11.0"/>
      <color theme="1"/>
      <name val="Malgun Gothic"/>
    </font>
    <font>
      <sz val="11.0"/>
      <color rgb="FFFF0000"/>
      <name val="Malgun Gothic"/>
    </font>
    <font>
      <sz val="12.0"/>
      <color rgb="FFFF0000"/>
      <name val="Malgun Gothic"/>
    </font>
    <font>
      <sz val="11.0"/>
      <color theme="0"/>
      <name val="Malgun Gothic"/>
    </font>
    <font>
      <b/>
      <sz val="15.0"/>
      <color theme="1"/>
      <name val="Malgun Gothic"/>
    </font>
    <font>
      <b/>
      <color theme="1"/>
      <name val="Malgun Gothic"/>
    </font>
    <font>
      <sz val="15.0"/>
      <color theme="1"/>
      <name val="Malgun Gothic"/>
    </font>
    <font>
      <sz val="15.0"/>
      <color theme="1"/>
      <name val="Calibri"/>
    </font>
    <font>
      <sz val="11.0"/>
      <color theme="1"/>
      <name val="Calibri"/>
    </font>
    <font>
      <sz val="15.0"/>
      <color theme="1"/>
      <name val="Google Sans Mono"/>
    </font>
    <font>
      <sz val="13.0"/>
      <color theme="1"/>
      <name val="Calibri"/>
    </font>
  </fonts>
  <fills count="23">
    <fill>
      <patternFill patternType="none"/>
    </fill>
    <fill>
      <patternFill patternType="lightGray"/>
    </fill>
    <fill>
      <patternFill patternType="solid">
        <fgColor rgb="FFFFE699"/>
        <bgColor rgb="FFFFE699"/>
      </patternFill>
    </fill>
    <fill>
      <patternFill patternType="solid">
        <fgColor rgb="FFFFFFFF"/>
        <bgColor rgb="FFFFFFFF"/>
      </patternFill>
    </fill>
    <fill>
      <patternFill patternType="solid">
        <fgColor rgb="FFBDD6EE"/>
        <bgColor rgb="FFBDD6EE"/>
      </patternFill>
    </fill>
    <fill>
      <patternFill patternType="solid">
        <fgColor rgb="FFFFC000"/>
        <bgColor rgb="FFFFC000"/>
      </patternFill>
    </fill>
    <fill>
      <patternFill patternType="solid">
        <fgColor rgb="FF000000"/>
        <bgColor rgb="FF000000"/>
      </patternFill>
    </fill>
    <fill>
      <patternFill patternType="solid">
        <fgColor rgb="FFFAF3DB"/>
        <bgColor rgb="FFFAF3DB"/>
      </patternFill>
    </fill>
    <fill>
      <patternFill patternType="solid">
        <fgColor rgb="FFD9D9D9"/>
        <bgColor rgb="FFD9D9D9"/>
      </patternFill>
    </fill>
    <fill>
      <patternFill patternType="solid">
        <fgColor rgb="FFC5E0B3"/>
        <bgColor rgb="FFC5E0B3"/>
      </patternFill>
    </fill>
    <fill>
      <patternFill patternType="solid">
        <fgColor rgb="FF595959"/>
        <bgColor rgb="FF595959"/>
      </patternFill>
    </fill>
    <fill>
      <patternFill patternType="solid">
        <fgColor rgb="FFDEEAF6"/>
        <bgColor rgb="FFDEEAF6"/>
      </patternFill>
    </fill>
    <fill>
      <patternFill patternType="solid">
        <fgColor rgb="FF3F3F3F"/>
        <bgColor rgb="FF3F3F3F"/>
      </patternFill>
    </fill>
    <fill>
      <patternFill patternType="solid">
        <fgColor rgb="FFFBE4D5"/>
        <bgColor rgb="FFFBE4D5"/>
      </patternFill>
    </fill>
    <fill>
      <patternFill patternType="solid">
        <fgColor rgb="FFBED7EE"/>
        <bgColor rgb="FFBED7EE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B4C6E7"/>
        <bgColor rgb="FFB4C6E7"/>
      </patternFill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theme="9"/>
        <bgColor theme="9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91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1" fillId="2" fontId="3" numFmtId="0" xfId="0" applyAlignment="1" applyBorder="1" applyFill="1" applyFont="1">
      <alignment horizontal="center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1" fillId="3" fontId="5" numFmtId="0" xfId="0" applyAlignment="1" applyBorder="1" applyFill="1" applyFont="1">
      <alignment horizontal="center" shrinkToFit="0" vertical="center" wrapText="1"/>
    </xf>
    <xf borderId="1" fillId="4" fontId="5" numFmtId="164" xfId="0" applyAlignment="1" applyBorder="1" applyFill="1" applyFont="1" applyNumberFormat="1">
      <alignment horizontal="center" shrinkToFit="0" vertical="center" wrapText="1"/>
    </xf>
    <xf borderId="1" fillId="3" fontId="6" numFmtId="9" xfId="0" applyAlignment="1" applyBorder="1" applyFont="1" applyNumberFormat="1">
      <alignment horizontal="center" shrinkToFit="0" vertical="center" wrapText="1"/>
    </xf>
    <xf borderId="1" fillId="3" fontId="7" numFmtId="164" xfId="0" applyAlignment="1" applyBorder="1" applyFont="1" applyNumberFormat="1">
      <alignment horizontal="center" shrinkToFit="0" vertical="center" wrapText="1"/>
    </xf>
    <xf borderId="1" fillId="0" fontId="5" numFmtId="164" xfId="0" applyAlignment="1" applyBorder="1" applyFont="1" applyNumberFormat="1">
      <alignment horizontal="center" vertical="center"/>
    </xf>
    <xf borderId="1" fillId="5" fontId="4" numFmtId="164" xfId="0" applyAlignment="1" applyBorder="1" applyFill="1" applyFont="1" applyNumberFormat="1">
      <alignment horizontal="center" shrinkToFit="0" vertical="center" wrapText="1"/>
    </xf>
    <xf borderId="1" fillId="6" fontId="6" numFmtId="9" xfId="0" applyAlignment="1" applyBorder="1" applyFill="1" applyFont="1" applyNumberForma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5" fontId="3" numFmtId="0" xfId="0" applyAlignment="1" applyBorder="1" applyFont="1">
      <alignment horizontal="center" vertical="center"/>
    </xf>
    <xf borderId="1" fillId="3" fontId="3" numFmtId="9" xfId="0" applyAlignment="1" applyBorder="1" applyFont="1" applyNumberFormat="1">
      <alignment horizontal="center" shrinkToFit="0" vertical="center" wrapText="1"/>
    </xf>
    <xf borderId="1" fillId="7" fontId="6" numFmtId="9" xfId="0" applyAlignment="1" applyBorder="1" applyFill="1" applyFont="1" applyNumberFormat="1">
      <alignment horizontal="center" vertical="center"/>
    </xf>
    <xf borderId="1" fillId="7" fontId="3" numFmtId="9" xfId="0" applyAlignment="1" applyBorder="1" applyFont="1" applyNumberFormat="1">
      <alignment horizontal="center" vertical="center"/>
    </xf>
    <xf borderId="1" fillId="6" fontId="8" numFmtId="9" xfId="0" applyAlignment="1" applyBorder="1" applyFont="1" applyNumberFormat="1">
      <alignment horizontal="center" vertical="center"/>
    </xf>
    <xf borderId="2" fillId="7" fontId="3" numFmtId="9" xfId="0" applyAlignment="1" applyBorder="1" applyFont="1" applyNumberFormat="1">
      <alignment horizontal="center" vertical="center"/>
    </xf>
    <xf borderId="2" fillId="7" fontId="6" numFmtId="9" xfId="0" applyAlignment="1" applyBorder="1" applyFont="1" applyNumberFormat="1">
      <alignment horizontal="center" vertical="center"/>
    </xf>
    <xf borderId="2" fillId="6" fontId="6" numFmtId="9" xfId="0" applyAlignment="1" applyBorder="1" applyFont="1" applyNumberFormat="1">
      <alignment horizontal="center" vertical="center"/>
    </xf>
    <xf borderId="2" fillId="6" fontId="8" numFmtId="9" xfId="0" applyAlignment="1" applyBorder="1" applyFont="1" applyNumberFormat="1">
      <alignment horizontal="center" vertical="center"/>
    </xf>
    <xf borderId="1" fillId="8" fontId="3" numFmtId="0" xfId="0" applyAlignment="1" applyBorder="1" applyFill="1" applyFont="1">
      <alignment horizontal="center" shrinkToFit="0" vertical="center" wrapText="1"/>
    </xf>
    <xf borderId="1" fillId="8" fontId="3" numFmtId="0" xfId="0" applyAlignment="1" applyBorder="1" applyFont="1">
      <alignment horizontal="center" vertical="center"/>
    </xf>
    <xf borderId="1" fillId="8" fontId="3" numFmtId="164" xfId="0" applyAlignment="1" applyBorder="1" applyFont="1" applyNumberFormat="1">
      <alignment horizontal="center" vertical="center"/>
    </xf>
    <xf borderId="1" fillId="8" fontId="3" numFmtId="9" xfId="0" applyAlignment="1" applyBorder="1" applyFont="1" applyNumberFormat="1">
      <alignment horizontal="center" vertical="center"/>
    </xf>
    <xf borderId="1" fillId="8" fontId="4" numFmtId="164" xfId="0" applyAlignment="1" applyBorder="1" applyFont="1" applyNumberFormat="1">
      <alignment horizontal="center" vertical="center"/>
    </xf>
    <xf borderId="0" fillId="0" fontId="5" numFmtId="0" xfId="0" applyAlignment="1" applyFont="1">
      <alignment vertical="center"/>
    </xf>
    <xf borderId="0" fillId="0" fontId="5" numFmtId="0" xfId="0" applyAlignment="1" applyFont="1">
      <alignment horizontal="center" vertical="center"/>
    </xf>
    <xf borderId="1" fillId="2" fontId="5" numFmtId="0" xfId="0" applyAlignment="1" applyBorder="1" applyFont="1">
      <alignment horizontal="center" shrinkToFit="0" vertical="center" wrapText="1"/>
    </xf>
    <xf borderId="1" fillId="3" fontId="5" numFmtId="165" xfId="0" applyAlignment="1" applyBorder="1" applyFont="1" applyNumberFormat="1">
      <alignment horizontal="center" shrinkToFit="0" vertical="center" wrapText="1"/>
    </xf>
    <xf borderId="1" fillId="3" fontId="5" numFmtId="2" xfId="0" applyAlignment="1" applyBorder="1" applyFont="1" applyNumberFormat="1">
      <alignment horizontal="center" shrinkToFit="0" vertical="center" wrapText="1"/>
    </xf>
    <xf borderId="1" fillId="0" fontId="2" numFmtId="2" xfId="0" applyAlignment="1" applyBorder="1" applyFont="1" applyNumberFormat="1">
      <alignment horizontal="center" vertical="center"/>
    </xf>
    <xf borderId="1" fillId="0" fontId="2" numFmtId="166" xfId="0" applyAlignment="1" applyBorder="1" applyFont="1" applyNumberFormat="1">
      <alignment horizontal="center" vertical="center"/>
    </xf>
    <xf borderId="1" fillId="0" fontId="2" numFmtId="167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8" fontId="3" numFmtId="165" xfId="0" applyAlignment="1" applyBorder="1" applyFont="1" applyNumberFormat="1">
      <alignment horizontal="center" shrinkToFit="0" vertical="center" wrapText="1"/>
    </xf>
    <xf borderId="1" fillId="8" fontId="3" numFmtId="2" xfId="0" applyAlignment="1" applyBorder="1" applyFont="1" applyNumberFormat="1">
      <alignment horizontal="center" shrinkToFit="0" vertical="center" wrapText="1"/>
    </xf>
    <xf borderId="1" fillId="8" fontId="2" numFmtId="2" xfId="0" applyAlignment="1" applyBorder="1" applyFont="1" applyNumberFormat="1">
      <alignment horizontal="center" vertical="center"/>
    </xf>
    <xf borderId="1" fillId="8" fontId="2" numFmtId="166" xfId="0" applyAlignment="1" applyBorder="1" applyFont="1" applyNumberFormat="1">
      <alignment horizontal="center" vertical="center"/>
    </xf>
    <xf borderId="1" fillId="8" fontId="6" numFmtId="167" xfId="0" applyAlignment="1" applyBorder="1" applyFont="1" applyNumberFormat="1">
      <alignment horizontal="center" vertical="center"/>
    </xf>
    <xf borderId="3" fillId="9" fontId="9" numFmtId="0" xfId="0" applyAlignment="1" applyBorder="1" applyFill="1" applyFont="1">
      <alignment horizontal="center" vertical="center"/>
    </xf>
    <xf borderId="4" fillId="0" fontId="10" numFmtId="0" xfId="0" applyAlignment="1" applyBorder="1" applyFont="1">
      <alignment vertical="center"/>
    </xf>
    <xf borderId="5" fillId="0" fontId="10" numFmtId="0" xfId="0" applyAlignment="1" applyBorder="1" applyFont="1">
      <alignment vertical="center"/>
    </xf>
    <xf borderId="6" fillId="2" fontId="3" numFmtId="0" xfId="0" applyAlignment="1" applyBorder="1" applyFont="1">
      <alignment horizontal="center" shrinkToFit="0" vertical="center" wrapText="1"/>
    </xf>
    <xf borderId="7" fillId="2" fontId="3" numFmtId="0" xfId="0" applyAlignment="1" applyBorder="1" applyFont="1">
      <alignment horizontal="center" shrinkToFit="0" vertical="center" wrapText="1"/>
    </xf>
    <xf borderId="1" fillId="4" fontId="3" numFmtId="164" xfId="0" applyAlignment="1" applyBorder="1" applyFont="1" applyNumberFormat="1">
      <alignment horizontal="center" shrinkToFit="0" vertical="center" wrapText="1"/>
    </xf>
    <xf borderId="1" fillId="0" fontId="4" numFmtId="9" xfId="0" applyAlignment="1" applyBorder="1" applyFont="1" applyNumberFormat="1">
      <alignment horizontal="center" shrinkToFit="0" vertical="center" wrapText="1"/>
    </xf>
    <xf borderId="1" fillId="0" fontId="4" numFmtId="9" xfId="0" applyAlignment="1" applyBorder="1" applyFont="1" applyNumberFormat="1">
      <alignment horizontal="center" vertical="center"/>
    </xf>
    <xf borderId="1" fillId="0" fontId="11" numFmtId="168" xfId="0" applyAlignment="1" applyBorder="1" applyFont="1" applyNumberFormat="1">
      <alignment horizontal="center" vertical="center"/>
    </xf>
    <xf borderId="1" fillId="0" fontId="12" numFmtId="169" xfId="0" applyAlignment="1" applyBorder="1" applyFont="1" applyNumberFormat="1">
      <alignment horizontal="center" vertical="center"/>
    </xf>
    <xf borderId="1" fillId="0" fontId="12" numFmtId="168" xfId="0" applyAlignment="1" applyBorder="1" applyFont="1" applyNumberFormat="1">
      <alignment horizontal="center" vertical="center"/>
    </xf>
    <xf borderId="0" fillId="0" fontId="13" numFmtId="0" xfId="0" applyAlignment="1" applyFont="1">
      <alignment vertical="center"/>
    </xf>
    <xf borderId="1" fillId="3" fontId="3" numFmtId="165" xfId="0" applyAlignment="1" applyBorder="1" applyFont="1" applyNumberFormat="1">
      <alignment horizontal="center" shrinkToFit="0" vertical="center" wrapText="1"/>
    </xf>
    <xf borderId="1" fillId="3" fontId="5" numFmtId="1" xfId="0" applyAlignment="1" applyBorder="1" applyFont="1" applyNumberFormat="1">
      <alignment horizontal="center" shrinkToFit="0" vertical="center" wrapText="1"/>
    </xf>
    <xf borderId="1" fillId="0" fontId="12" numFmtId="170" xfId="0" applyAlignment="1" applyBorder="1" applyFont="1" applyNumberFormat="1">
      <alignment horizontal="center" vertical="center"/>
    </xf>
    <xf borderId="1" fillId="0" fontId="12" numFmtId="171" xfId="0" applyAlignment="1" applyBorder="1" applyFont="1" applyNumberFormat="1">
      <alignment horizontal="center" vertical="center"/>
    </xf>
    <xf borderId="1" fillId="0" fontId="12" numFmtId="172" xfId="0" applyAlignment="1" applyBorder="1" applyFont="1" applyNumberFormat="1">
      <alignment horizontal="center" vertical="center"/>
    </xf>
    <xf borderId="1" fillId="0" fontId="12" numFmtId="173" xfId="0" applyAlignment="1" applyBorder="1" applyFont="1" applyNumberFormat="1">
      <alignment horizontal="center" vertical="center"/>
    </xf>
    <xf borderId="1" fillId="0" fontId="11" numFmtId="174" xfId="0" applyAlignment="1" applyBorder="1" applyFont="1" applyNumberFormat="1">
      <alignment horizontal="center" vertical="center"/>
    </xf>
    <xf borderId="1" fillId="0" fontId="12" numFmtId="174" xfId="0" applyAlignment="1" applyBorder="1" applyFont="1" applyNumberFormat="1">
      <alignment horizontal="center" vertical="center"/>
    </xf>
    <xf borderId="1" fillId="0" fontId="12" numFmtId="175" xfId="0" applyAlignment="1" applyBorder="1" applyFont="1" applyNumberFormat="1">
      <alignment horizontal="center" vertical="center"/>
    </xf>
    <xf borderId="1" fillId="0" fontId="12" numFmtId="176" xfId="0" applyAlignment="1" applyBorder="1" applyFont="1" applyNumberFormat="1">
      <alignment horizontal="center" vertical="center"/>
    </xf>
    <xf borderId="1" fillId="0" fontId="11" numFmtId="176" xfId="0" applyAlignment="1" applyBorder="1" applyFont="1" applyNumberFormat="1">
      <alignment horizontal="center" vertical="center"/>
    </xf>
    <xf borderId="1" fillId="8" fontId="3" numFmtId="1" xfId="0" applyAlignment="1" applyBorder="1" applyFont="1" applyNumberFormat="1">
      <alignment horizontal="center" shrinkToFit="0" vertical="center" wrapText="1"/>
    </xf>
    <xf borderId="1" fillId="10" fontId="14" numFmtId="0" xfId="0" applyAlignment="1" applyBorder="1" applyFill="1" applyFont="1">
      <alignment horizontal="center" vertical="center"/>
    </xf>
    <xf borderId="1" fillId="0" fontId="2" numFmtId="177" xfId="0" applyAlignment="1" applyBorder="1" applyFont="1" applyNumberFormat="1">
      <alignment vertical="center"/>
    </xf>
    <xf borderId="1" fillId="11" fontId="2" numFmtId="177" xfId="0" applyAlignment="1" applyBorder="1" applyFill="1" applyFont="1" applyNumberFormat="1">
      <alignment vertical="center"/>
    </xf>
    <xf borderId="0" fillId="0" fontId="2" numFmtId="1" xfId="0" applyAlignment="1" applyFont="1" applyNumberFormat="1">
      <alignment vertical="center"/>
    </xf>
    <xf borderId="0" fillId="0" fontId="2" numFmtId="165" xfId="0" applyAlignment="1" applyFont="1" applyNumberFormat="1">
      <alignment vertical="center"/>
    </xf>
    <xf borderId="8" fillId="12" fontId="15" numFmtId="0" xfId="0" applyAlignment="1" applyBorder="1" applyFill="1" applyFont="1">
      <alignment horizontal="center" shrinkToFit="0" vertical="center" wrapText="1"/>
    </xf>
    <xf borderId="1" fillId="12" fontId="15" numFmtId="0" xfId="0" applyAlignment="1" applyBorder="1" applyFont="1">
      <alignment horizontal="center" shrinkToFit="0" vertical="center" wrapText="1"/>
    </xf>
    <xf borderId="3" fillId="12" fontId="15" numFmtId="0" xfId="0" applyAlignment="1" applyBorder="1" applyFont="1">
      <alignment horizontal="center" shrinkToFit="0" vertical="center" wrapText="1"/>
    </xf>
    <xf borderId="9" fillId="0" fontId="10" numFmtId="0" xfId="0" applyAlignment="1" applyBorder="1" applyFont="1">
      <alignment vertical="center"/>
    </xf>
    <xf borderId="1" fillId="0" fontId="7" numFmtId="164" xfId="0" applyAlignment="1" applyBorder="1" applyFont="1" applyNumberFormat="1">
      <alignment horizontal="center" shrinkToFit="0" vertical="center" wrapText="1"/>
    </xf>
    <xf borderId="1" fillId="0" fontId="7" numFmtId="164" xfId="0" applyAlignment="1" applyBorder="1" applyFont="1" applyNumberFormat="1">
      <alignment horizontal="center" vertical="center"/>
    </xf>
    <xf borderId="1" fillId="0" fontId="16" numFmtId="164" xfId="0" applyAlignment="1" applyBorder="1" applyFont="1" applyNumberFormat="1">
      <alignment horizontal="center" vertical="center"/>
    </xf>
    <xf borderId="1" fillId="13" fontId="17" numFmtId="164" xfId="0" applyAlignment="1" applyBorder="1" applyFill="1" applyFont="1" applyNumberFormat="1">
      <alignment horizontal="center" vertical="center"/>
    </xf>
    <xf borderId="1" fillId="13" fontId="18" numFmtId="164" xfId="0" applyAlignment="1" applyBorder="1" applyFont="1" applyNumberFormat="1">
      <alignment horizontal="center" vertical="center"/>
    </xf>
    <xf borderId="1" fillId="13" fontId="18" numFmtId="164" xfId="0" applyAlignment="1" applyBorder="1" applyFont="1" applyNumberFormat="1">
      <alignment horizontal="center" shrinkToFit="0" vertical="center" wrapText="1"/>
    </xf>
    <xf borderId="10" fillId="11" fontId="4" numFmtId="0" xfId="0" applyAlignment="1" applyBorder="1" applyFont="1">
      <alignment horizontal="center" shrinkToFit="0" vertical="center" wrapText="1"/>
    </xf>
    <xf borderId="1" fillId="11" fontId="4" numFmtId="164" xfId="0" applyAlignment="1" applyBorder="1" applyFont="1" applyNumberFormat="1">
      <alignment horizontal="center" vertical="center"/>
    </xf>
    <xf borderId="1" fillId="11" fontId="11" numFmtId="164" xfId="0" applyAlignment="1" applyBorder="1" applyFont="1" applyNumberFormat="1">
      <alignment horizontal="center" vertical="center"/>
    </xf>
    <xf borderId="1" fillId="13" fontId="3" numFmtId="9" xfId="0" applyAlignment="1" applyBorder="1" applyFont="1" applyNumberFormat="1">
      <alignment horizontal="center" shrinkToFit="0" vertical="center" wrapText="1"/>
    </xf>
    <xf borderId="1" fillId="13" fontId="6" numFmtId="9" xfId="0" applyAlignment="1" applyBorder="1" applyFont="1" applyNumberFormat="1">
      <alignment horizontal="center" shrinkToFit="0" vertical="center" wrapText="1"/>
    </xf>
    <xf borderId="1" fillId="3" fontId="7" numFmtId="0" xfId="0" applyAlignment="1" applyBorder="1" applyFont="1">
      <alignment horizontal="center" shrinkToFit="0" vertical="center" wrapText="1"/>
    </xf>
    <xf borderId="1" fillId="14" fontId="4" numFmtId="164" xfId="0" applyAlignment="1" applyBorder="1" applyFill="1" applyFont="1" applyNumberFormat="1">
      <alignment horizontal="center" shrinkToFit="0" vertical="center" wrapText="1"/>
    </xf>
    <xf borderId="1" fillId="11" fontId="3" numFmtId="0" xfId="0" applyAlignment="1" applyBorder="1" applyFont="1">
      <alignment horizontal="center" vertical="center"/>
    </xf>
    <xf borderId="1" fillId="8" fontId="12" numFmtId="0" xfId="0" applyAlignment="1" applyBorder="1" applyFont="1">
      <alignment horizontal="center" vertical="center"/>
    </xf>
    <xf borderId="1" fillId="8" fontId="11" numFmtId="0" xfId="0" applyAlignment="1" applyBorder="1" applyFont="1">
      <alignment horizontal="center" vertical="center"/>
    </xf>
    <xf borderId="0" fillId="0" fontId="2" numFmtId="1" xfId="0" applyAlignment="1" applyFont="1" applyNumberFormat="1">
      <alignment horizontal="center" vertical="center"/>
    </xf>
    <xf borderId="1" fillId="15" fontId="7" numFmtId="0" xfId="0" applyAlignment="1" applyBorder="1" applyFill="1" applyFont="1">
      <alignment horizontal="center" shrinkToFit="0" vertical="center" wrapText="1"/>
    </xf>
    <xf borderId="1" fillId="3" fontId="5" numFmtId="9" xfId="0" applyAlignment="1" applyBorder="1" applyFont="1" applyNumberFormat="1">
      <alignment horizontal="center" shrinkToFit="0" vertical="center" wrapText="1"/>
    </xf>
    <xf borderId="1" fillId="16" fontId="6" numFmtId="9" xfId="0" applyAlignment="1" applyBorder="1" applyFill="1" applyFont="1" applyNumberFormat="1">
      <alignment horizontal="center" vertical="center"/>
    </xf>
    <xf borderId="1" fillId="0" fontId="7" numFmtId="0" xfId="0" applyAlignment="1" applyBorder="1" applyFont="1">
      <alignment horizontal="center" vertical="center"/>
    </xf>
    <xf borderId="1" fillId="5" fontId="4" numFmtId="0" xfId="0" applyAlignment="1" applyBorder="1" applyFont="1">
      <alignment horizontal="center" vertical="center"/>
    </xf>
    <xf borderId="1" fillId="17" fontId="4" numFmtId="0" xfId="0" applyAlignment="1" applyBorder="1" applyFill="1" applyFont="1">
      <alignment horizontal="center" vertical="center"/>
    </xf>
    <xf borderId="1" fillId="0" fontId="6" numFmtId="9" xfId="0" applyAlignment="1" applyBorder="1" applyFont="1" applyNumberFormat="1">
      <alignment horizontal="center" vertical="center"/>
    </xf>
    <xf borderId="1" fillId="8" fontId="4" numFmtId="0" xfId="0" applyAlignment="1" applyBorder="1" applyFont="1">
      <alignment horizontal="center" shrinkToFit="0" vertical="center" wrapText="1"/>
    </xf>
    <xf borderId="1" fillId="8" fontId="4" numFmtId="164" xfId="0" applyAlignment="1" applyBorder="1" applyFont="1" applyNumberFormat="1">
      <alignment horizontal="center" shrinkToFit="0" vertical="center" wrapText="1"/>
    </xf>
    <xf borderId="1" fillId="17" fontId="4" numFmtId="164" xfId="0" applyAlignment="1" applyBorder="1" applyFont="1" applyNumberFormat="1">
      <alignment horizontal="center" shrinkToFit="0" vertical="center" wrapText="1"/>
    </xf>
    <xf borderId="1" fillId="18" fontId="6" numFmtId="9" xfId="0" applyAlignment="1" applyBorder="1" applyFill="1" applyFont="1" applyNumberFormat="1">
      <alignment horizontal="center" shrinkToFit="0" vertical="center" wrapText="1"/>
    </xf>
    <xf borderId="0" fillId="0" fontId="2" numFmtId="164" xfId="0" applyAlignment="1" applyFont="1" applyNumberFormat="1">
      <alignment vertical="center"/>
    </xf>
    <xf borderId="1" fillId="3" fontId="7" numFmtId="9" xfId="0" applyAlignment="1" applyBorder="1" applyFont="1" applyNumberFormat="1">
      <alignment horizontal="center" shrinkToFit="0" vertical="center" wrapText="1"/>
    </xf>
    <xf borderId="1" fillId="15" fontId="7" numFmtId="165" xfId="0" applyAlignment="1" applyBorder="1" applyFont="1" applyNumberFormat="1">
      <alignment horizontal="center" shrinkToFit="0" vertical="center" wrapText="1"/>
    </xf>
    <xf borderId="1" fillId="15" fontId="4" numFmtId="0" xfId="0" applyAlignment="1" applyBorder="1" applyFont="1">
      <alignment horizontal="center" shrinkToFit="0" vertical="center" wrapText="1"/>
    </xf>
    <xf borderId="1" fillId="13" fontId="4" numFmtId="0" xfId="0" applyAlignment="1" applyBorder="1" applyFont="1">
      <alignment horizontal="center" shrinkToFit="0" vertical="center" wrapText="1"/>
    </xf>
    <xf borderId="1" fillId="11" fontId="3" numFmtId="2" xfId="0" applyAlignment="1" applyBorder="1" applyFont="1" applyNumberFormat="1">
      <alignment horizontal="center" shrinkToFit="0" vertical="center" wrapText="1"/>
    </xf>
    <xf borderId="1" fillId="0" fontId="2" numFmtId="1" xfId="0" applyAlignment="1" applyBorder="1" applyFont="1" applyNumberFormat="1">
      <alignment horizontal="center" vertical="center"/>
    </xf>
    <xf borderId="1" fillId="0" fontId="19" numFmtId="2" xfId="0" applyAlignment="1" applyBorder="1" applyFont="1" applyNumberFormat="1">
      <alignment horizontal="center" vertical="center"/>
    </xf>
    <xf borderId="1" fillId="0" fontId="19" numFmtId="166" xfId="0" applyAlignment="1" applyBorder="1" applyFont="1" applyNumberFormat="1">
      <alignment horizontal="center" vertical="center"/>
    </xf>
    <xf borderId="1" fillId="0" fontId="19" numFmtId="167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vertical="center"/>
    </xf>
    <xf borderId="1" fillId="2" fontId="7" numFmtId="0" xfId="0" applyAlignment="1" applyBorder="1" applyFont="1">
      <alignment horizontal="center" shrinkToFit="0" vertical="center" wrapText="1"/>
    </xf>
    <xf borderId="1" fillId="0" fontId="16" numFmtId="178" xfId="0" applyAlignment="1" applyBorder="1" applyFont="1" applyNumberFormat="1">
      <alignment horizontal="center" vertical="center"/>
    </xf>
    <xf borderId="1" fillId="8" fontId="12" numFmtId="164" xfId="0" applyAlignment="1" applyBorder="1" applyFont="1" applyNumberFormat="1">
      <alignment horizontal="center" vertical="center"/>
    </xf>
    <xf borderId="1" fillId="4" fontId="4" numFmtId="164" xfId="0" applyAlignment="1" applyBorder="1" applyFont="1" applyNumberFormat="1">
      <alignment horizontal="center" shrinkToFit="0" vertical="center" wrapText="1"/>
    </xf>
    <xf borderId="1" fillId="15" fontId="7" numFmtId="164" xfId="0" applyAlignment="1" applyBorder="1" applyFont="1" applyNumberFormat="1">
      <alignment horizontal="center" shrinkToFit="0" vertical="center" wrapText="1"/>
    </xf>
    <xf borderId="1" fillId="8" fontId="7" numFmtId="0" xfId="0" applyAlignment="1" applyBorder="1" applyFont="1">
      <alignment horizontal="center" shrinkToFit="0" vertical="center" wrapText="1"/>
    </xf>
    <xf borderId="1" fillId="15" fontId="5" numFmtId="0" xfId="0" applyAlignment="1" applyBorder="1" applyFont="1">
      <alignment horizontal="center" shrinkToFit="0" vertical="center" wrapText="1"/>
    </xf>
    <xf borderId="1" fillId="15" fontId="5" numFmtId="165" xfId="0" applyAlignment="1" applyBorder="1" applyFont="1" applyNumberFormat="1">
      <alignment horizontal="center" shrinkToFit="0" vertical="center" wrapText="1"/>
    </xf>
    <xf borderId="1" fillId="15" fontId="5" numFmtId="2" xfId="0" applyAlignment="1" applyBorder="1" applyFont="1" applyNumberFormat="1">
      <alignment horizontal="center" shrinkToFit="0" vertical="center" wrapText="1"/>
    </xf>
    <xf borderId="1" fillId="8" fontId="5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vertical="center"/>
    </xf>
    <xf borderId="1" fillId="3" fontId="5" numFmtId="0" xfId="0" applyAlignment="1" applyBorder="1" applyFont="1">
      <alignment horizontal="center" vertical="center"/>
    </xf>
    <xf borderId="1" fillId="3" fontId="5" numFmtId="164" xfId="0" applyAlignment="1" applyBorder="1" applyFont="1" applyNumberFormat="1">
      <alignment horizontal="center" vertical="center"/>
    </xf>
    <xf borderId="1" fillId="8" fontId="3" numFmtId="164" xfId="0" applyAlignment="1" applyBorder="1" applyFont="1" applyNumberFormat="1">
      <alignment horizontal="center" shrinkToFit="0" vertical="center" wrapText="1"/>
    </xf>
    <xf borderId="1" fillId="3" fontId="5" numFmtId="165" xfId="0" applyAlignment="1" applyBorder="1" applyFont="1" applyNumberFormat="1">
      <alignment horizontal="center" vertical="center"/>
    </xf>
    <xf borderId="1" fillId="3" fontId="5" numFmtId="2" xfId="0" applyAlignment="1" applyBorder="1" applyFont="1" applyNumberFormat="1">
      <alignment horizontal="center" vertical="center"/>
    </xf>
    <xf borderId="1" fillId="8" fontId="3" numFmtId="2" xfId="0" applyAlignment="1" applyBorder="1" applyFont="1" applyNumberFormat="1">
      <alignment horizontal="center" vertical="center"/>
    </xf>
    <xf borderId="1" fillId="3" fontId="5" numFmtId="164" xfId="0" applyAlignment="1" applyBorder="1" applyFont="1" applyNumberFormat="1">
      <alignment horizontal="center" shrinkToFit="0" vertical="center" wrapText="1"/>
    </xf>
    <xf borderId="7" fillId="3" fontId="3" numFmtId="0" xfId="0" applyAlignment="1" applyBorder="1" applyFont="1">
      <alignment horizontal="center" shrinkToFit="0" vertical="center" wrapText="1"/>
    </xf>
    <xf borderId="7" fillId="3" fontId="3" numFmtId="164" xfId="0" applyAlignment="1" applyBorder="1" applyFont="1" applyNumberFormat="1">
      <alignment horizontal="center" shrinkToFit="0" vertical="center" wrapText="1"/>
    </xf>
    <xf borderId="1" fillId="19" fontId="5" numFmtId="164" xfId="0" applyAlignment="1" applyBorder="1" applyFill="1" applyFont="1" applyNumberFormat="1">
      <alignment horizontal="center" shrinkToFit="0" vertical="center" wrapText="1"/>
    </xf>
    <xf borderId="1" fillId="15" fontId="6" numFmtId="9" xfId="0" applyAlignment="1" applyBorder="1" applyFont="1" applyNumberFormat="1">
      <alignment horizontal="center" shrinkToFit="0" vertical="center" wrapText="1"/>
    </xf>
    <xf borderId="1" fillId="15" fontId="4" numFmtId="9" xfId="0" applyAlignment="1" applyBorder="1" applyFont="1" applyNumberFormat="1">
      <alignment horizontal="center" vertical="center"/>
    </xf>
    <xf borderId="1" fillId="8" fontId="4" numFmtId="1" xfId="0" applyAlignment="1" applyBorder="1" applyFont="1" applyNumberFormat="1">
      <alignment horizontal="center" vertical="center"/>
    </xf>
    <xf borderId="1" fillId="0" fontId="5" numFmtId="2" xfId="0" applyAlignment="1" applyBorder="1" applyFont="1" applyNumberForma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5" numFmtId="9" xfId="0" applyAlignment="1" applyBorder="1" applyFont="1" applyNumberFormat="1">
      <alignment horizontal="center" shrinkToFit="0" vertical="center" wrapText="1"/>
    </xf>
    <xf borderId="1" fillId="0" fontId="5" numFmtId="164" xfId="0" applyAlignment="1" applyBorder="1" applyFont="1" applyNumberFormat="1">
      <alignment horizontal="center" shrinkToFit="0" vertical="center" wrapText="1"/>
    </xf>
    <xf borderId="1" fillId="20" fontId="3" numFmtId="0" xfId="0" applyAlignment="1" applyBorder="1" applyFill="1" applyFont="1">
      <alignment horizontal="center" shrinkToFit="0" vertical="center" wrapText="1"/>
    </xf>
    <xf borderId="1" fillId="0" fontId="6" numFmtId="9" xfId="0" applyAlignment="1" applyBorder="1" applyFont="1" applyNumberFormat="1">
      <alignment horizontal="center" shrinkToFit="0" vertical="center" wrapText="1"/>
    </xf>
    <xf borderId="1" fillId="0" fontId="5" numFmtId="165" xfId="0" applyAlignment="1" applyBorder="1" applyFont="1" applyNumberFormat="1">
      <alignment horizontal="center" shrinkToFit="0" vertical="center" wrapText="1"/>
    </xf>
    <xf borderId="1" fillId="21" fontId="4" numFmtId="164" xfId="0" applyAlignment="1" applyBorder="1" applyFill="1" applyFont="1" applyNumberFormat="1">
      <alignment horizontal="center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1" fillId="21" fontId="7" numFmtId="0" xfId="0" applyAlignment="1" applyBorder="1" applyFont="1">
      <alignment horizontal="center" shrinkToFit="0" vertical="center" wrapText="1"/>
    </xf>
    <xf borderId="1" fillId="21" fontId="6" numFmtId="9" xfId="0" applyAlignment="1" applyBorder="1" applyFont="1" applyNumberFormat="1">
      <alignment horizontal="center" shrinkToFit="0" vertical="center" wrapText="1"/>
    </xf>
    <xf borderId="1" fillId="21" fontId="7" numFmtId="164" xfId="0" applyAlignment="1" applyBorder="1" applyFont="1" applyNumberFormat="1">
      <alignment horizontal="center" shrinkToFit="0" vertical="center" wrapText="1"/>
    </xf>
    <xf borderId="1" fillId="21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4" numFmtId="164" xfId="0" applyAlignment="1" applyBorder="1" applyFont="1" applyNumberFormat="1">
      <alignment horizontal="center" shrinkToFit="0" vertical="center" wrapText="1"/>
    </xf>
    <xf borderId="1" fillId="21" fontId="6" numFmtId="9" xfId="0" applyAlignment="1" applyBorder="1" applyFont="1" applyNumberFormat="1">
      <alignment horizontal="center" vertical="center"/>
    </xf>
    <xf borderId="1" fillId="22" fontId="4" numFmtId="164" xfId="0" applyAlignment="1" applyBorder="1" applyFill="1" applyFont="1" applyNumberFormat="1">
      <alignment horizontal="center" shrinkToFit="0" vertical="center" wrapText="1"/>
    </xf>
    <xf borderId="1" fillId="22" fontId="7" numFmtId="0" xfId="0" applyAlignment="1" applyBorder="1" applyFont="1">
      <alignment horizontal="center" shrinkToFit="0" vertical="center" wrapText="1"/>
    </xf>
    <xf borderId="1" fillId="22" fontId="7" numFmtId="9" xfId="0" applyAlignment="1" applyBorder="1" applyFont="1" applyNumberFormat="1">
      <alignment horizontal="center" shrinkToFit="0" vertical="center" wrapText="1"/>
    </xf>
    <xf borderId="1" fillId="22" fontId="7" numFmtId="164" xfId="0" applyAlignment="1" applyBorder="1" applyFont="1" applyNumberFormat="1">
      <alignment horizontal="center" shrinkToFit="0" vertical="center" wrapText="1"/>
    </xf>
    <xf borderId="1" fillId="0" fontId="7" numFmtId="9" xfId="0" applyAlignment="1" applyBorder="1" applyFont="1" applyNumberFormat="1">
      <alignment horizontal="center" shrinkToFit="0" vertical="center" wrapText="1"/>
    </xf>
    <xf borderId="1" fillId="22" fontId="4" numFmtId="0" xfId="0" applyAlignment="1" applyBorder="1" applyFont="1">
      <alignment horizontal="center" vertical="center"/>
    </xf>
    <xf borderId="1" fillId="22" fontId="4" numFmtId="9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1" fillId="21" fontId="3" numFmtId="2" xfId="0" applyAlignment="1" applyBorder="1" applyFont="1" applyNumberFormat="1">
      <alignment horizontal="center" shrinkToFit="0" vertical="center" wrapText="1"/>
    </xf>
    <xf borderId="1" fillId="21" fontId="2" numFmtId="2" xfId="0" applyAlignment="1" applyBorder="1" applyFont="1" applyNumberFormat="1">
      <alignment horizontal="center" vertical="center"/>
    </xf>
    <xf borderId="1" fillId="22" fontId="4" numFmtId="0" xfId="0" applyAlignment="1" applyBorder="1" applyFont="1">
      <alignment horizontal="center" shrinkToFit="0" vertical="center" wrapText="1"/>
    </xf>
    <xf borderId="1" fillId="13" fontId="2" numFmtId="167" xfId="0" applyAlignment="1" applyBorder="1" applyFont="1" applyNumberFormat="1">
      <alignment horizontal="center" vertical="center"/>
    </xf>
    <xf borderId="1" fillId="22" fontId="2" numFmtId="1" xfId="0" applyAlignment="1" applyBorder="1" applyFont="1" applyNumberFormat="1">
      <alignment horizontal="center" vertical="center"/>
    </xf>
    <xf borderId="1" fillId="22" fontId="2" numFmtId="167" xfId="0" applyAlignment="1" applyBorder="1" applyFont="1" applyNumberFormat="1">
      <alignment horizontal="center" vertical="center"/>
    </xf>
    <xf borderId="1" fillId="21" fontId="2" numFmtId="166" xfId="0" applyAlignment="1" applyBorder="1" applyFont="1" applyNumberFormat="1">
      <alignment horizontal="center" vertical="center"/>
    </xf>
    <xf borderId="1" fillId="2" fontId="3" numFmtId="165" xfId="0" applyAlignment="1" applyBorder="1" applyFont="1" applyNumberFormat="1">
      <alignment horizontal="center" shrinkToFit="0" vertical="center" wrapText="1"/>
    </xf>
    <xf borderId="1" fillId="2" fontId="3" numFmtId="165" xfId="0" applyAlignment="1" applyBorder="1" applyFont="1" applyNumberFormat="1">
      <alignment horizontal="center" readingOrder="0" shrinkToFit="0" vertical="center" wrapText="1"/>
    </xf>
    <xf borderId="1" fillId="2" fontId="4" numFmtId="0" xfId="0" applyAlignment="1" applyBorder="1" applyFont="1">
      <alignment horizontal="center" readingOrder="0" shrinkToFit="0" vertical="center" wrapText="1"/>
    </xf>
    <xf borderId="1" fillId="15" fontId="7" numFmtId="9" xfId="0" applyAlignment="1" applyBorder="1" applyFont="1" applyNumberFormat="1">
      <alignment horizontal="center" shrinkToFit="0" vertical="center" wrapText="1"/>
    </xf>
    <xf borderId="1" fillId="0" fontId="4" numFmtId="165" xfId="0" applyAlignment="1" applyBorder="1" applyFont="1" applyNumberFormat="1">
      <alignment horizontal="center" vertical="center"/>
    </xf>
    <xf borderId="0" fillId="0" fontId="13" numFmtId="165" xfId="0" applyAlignment="1" applyFont="1" applyNumberFormat="1">
      <alignment vertical="center"/>
    </xf>
    <xf borderId="1" fillId="2" fontId="4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readingOrder="0" shrinkToFit="0" vertical="center" wrapText="1"/>
    </xf>
    <xf borderId="1" fillId="2" fontId="20" numFmtId="0" xfId="0" applyAlignment="1" applyBorder="1" applyFont="1">
      <alignment horizontal="center" shrinkToFit="0" vertical="center" wrapText="1"/>
    </xf>
    <xf borderId="1" fillId="2" fontId="20" numFmtId="0" xfId="0" applyAlignment="1" applyBorder="1" applyFont="1">
      <alignment horizontal="center" shrinkToFit="0" vertical="center" wrapText="1"/>
    </xf>
    <xf borderId="1" fillId="2" fontId="20" numFmtId="0" xfId="0" applyAlignment="1" applyBorder="1" applyFont="1">
      <alignment horizontal="center" shrinkToFit="0" vertical="center" wrapText="0"/>
    </xf>
    <xf borderId="1" fillId="2" fontId="21" numFmtId="0" xfId="0" applyAlignment="1" applyBorder="1" applyFont="1">
      <alignment horizontal="center" shrinkToFit="0" vertical="center" wrapText="0"/>
    </xf>
    <xf borderId="1" fillId="2" fontId="11" numFmtId="0" xfId="0" applyAlignment="1" applyBorder="1" applyFont="1">
      <alignment horizontal="center" shrinkToFit="0" vertical="center" wrapText="0"/>
    </xf>
    <xf borderId="1" fillId="3" fontId="22" numFmtId="0" xfId="0" applyAlignment="1" applyBorder="1" applyFont="1">
      <alignment horizontal="center" shrinkToFit="0" vertical="center" wrapText="1"/>
    </xf>
    <xf borderId="1" fillId="3" fontId="22" numFmtId="0" xfId="0" applyAlignment="1" applyBorder="1" applyFont="1">
      <alignment horizontal="center" shrinkToFit="0" vertical="center" wrapText="1"/>
    </xf>
    <xf borderId="1" fillId="3" fontId="23" numFmtId="0" xfId="0" applyAlignment="1" applyBorder="1" applyFont="1">
      <alignment horizontal="center" shrinkToFit="0" vertical="center" wrapText="0"/>
    </xf>
    <xf borderId="1" fillId="3" fontId="24" numFmtId="0" xfId="0" applyAlignment="1" applyBorder="1" applyFont="1">
      <alignment vertical="center"/>
    </xf>
    <xf borderId="0" fillId="3" fontId="24" numFmtId="0" xfId="0" applyAlignment="1" applyFont="1">
      <alignment vertical="center"/>
    </xf>
    <xf borderId="0" fillId="0" fontId="24" numFmtId="0" xfId="0" applyAlignment="1" applyFont="1">
      <alignment vertical="center"/>
    </xf>
    <xf borderId="1" fillId="3" fontId="23" numFmtId="0" xfId="0" applyAlignment="1" applyBorder="1" applyFont="1">
      <alignment horizontal="center" vertical="center"/>
    </xf>
    <xf borderId="1" fillId="3" fontId="25" numFmtId="0" xfId="0" applyAlignment="1" applyBorder="1" applyFont="1">
      <alignment horizontal="center" shrinkToFit="0" vertical="center" wrapText="0"/>
    </xf>
    <xf borderId="1" fillId="3" fontId="26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24" Type="http://schemas.openxmlformats.org/officeDocument/2006/relationships/worksheet" Target="worksheets/sheet21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라스칼 시즌별 팀 타율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총합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1400">
                    <a:latin typeface="Calibri Ligh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'시즌별 정리'!$B$3:$F$3</c:f>
            </c:strRef>
          </c:cat>
          <c:val>
            <c:numRef>
              <c:f>'시즌별 정리'!$B$25:$F$25</c:f>
              <c:numCache/>
            </c:numRef>
          </c:val>
          <c:smooth val="0"/>
        </c:ser>
        <c:axId val="1673078580"/>
        <c:axId val="1832271692"/>
      </c:lineChart>
      <c:catAx>
        <c:axId val="16730785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32271692"/>
      </c:catAx>
      <c:valAx>
        <c:axId val="183227169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73078580"/>
      </c:valAx>
    </c:plotArea>
    <c:plotVisOnly val="0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11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'시즌별 정리'!$B$3:$I$3</c:f>
            </c:strRef>
          </c:cat>
          <c:val>
            <c:numRef>
              <c:f>'시즌별 정리'!$B$4:$I$4</c:f>
              <c:numCache/>
            </c:numRef>
          </c:val>
          <c:smooth val="0"/>
        </c:ser>
        <c:axId val="468862827"/>
        <c:axId val="643494592"/>
      </c:lineChart>
      <c:catAx>
        <c:axId val="4688628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43494592"/>
      </c:catAx>
      <c:valAx>
        <c:axId val="6434945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68862827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22</xdr:col>
      <xdr:colOff>123825</xdr:colOff>
      <xdr:row>2</xdr:row>
      <xdr:rowOff>180975</xdr:rowOff>
    </xdr:from>
    <xdr:ext cx="7315200" cy="43815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466725</xdr:colOff>
      <xdr:row>4</xdr:row>
      <xdr:rowOff>38100</xdr:rowOff>
    </xdr:from>
    <xdr:ext cx="8753475" cy="31432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22" width="8.86"/>
    <col customWidth="1" min="23" max="35" width="9.0"/>
  </cols>
  <sheetData>
    <row r="1" ht="16.5" customHeight="1">
      <c r="A1" s="1" t="s">
        <v>0</v>
      </c>
      <c r="T1" s="2"/>
    </row>
    <row r="2" ht="16.5" customHeight="1">
      <c r="A2" s="3" t="s">
        <v>1</v>
      </c>
      <c r="T2" s="2"/>
    </row>
    <row r="3" ht="16.5" customHeight="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5" t="s">
        <v>20</v>
      </c>
      <c r="T3" s="4" t="s">
        <v>21</v>
      </c>
      <c r="U3" s="4" t="s">
        <v>22</v>
      </c>
      <c r="V3" s="4" t="s">
        <v>23</v>
      </c>
    </row>
    <row r="4" ht="15.0" customHeight="1">
      <c r="A4" s="4" t="s">
        <v>24</v>
      </c>
      <c r="B4" s="6">
        <f>+'22년 시즌'!B4+'23년 시즌'!B4</f>
        <v>6</v>
      </c>
      <c r="C4" s="7">
        <f t="shared" ref="C4:C25" si="1">+F4/E4</f>
        <v>0</v>
      </c>
      <c r="D4" s="6">
        <f>+'22년 시즌'!D4+'23년 시즌'!D4</f>
        <v>1</v>
      </c>
      <c r="E4" s="6">
        <f>+'22년 시즌'!E4+'23년 시즌'!E4</f>
        <v>1</v>
      </c>
      <c r="F4" s="6">
        <f>+'22년 시즌'!F4+'23년 시즌'!F4</f>
        <v>0</v>
      </c>
      <c r="G4" s="6">
        <f>+'22년 시즌'!G4+'23년 시즌'!G4</f>
        <v>0</v>
      </c>
      <c r="H4" s="6">
        <f>+'22년 시즌'!H4+'23년 시즌'!H4</f>
        <v>0</v>
      </c>
      <c r="I4" s="6">
        <f>+'22년 시즌'!I4+'23년 시즌'!I4</f>
        <v>0</v>
      </c>
      <c r="J4" s="6">
        <f>+'22년 시즌'!J4+'23년 시즌'!J4</f>
        <v>0</v>
      </c>
      <c r="K4" s="6">
        <f>+'22년 시즌'!K4+'23년 시즌'!K4</f>
        <v>0</v>
      </c>
      <c r="L4" s="6">
        <f>+'22년 시즌'!L4+'23년 시즌'!L4</f>
        <v>0</v>
      </c>
      <c r="M4" s="6">
        <f>+'22년 시즌'!M4+'23년 시즌'!M4</f>
        <v>1</v>
      </c>
      <c r="N4" s="6">
        <f>+'22년 시즌'!N4+'23년 시즌'!N4</f>
        <v>0</v>
      </c>
      <c r="O4" s="6">
        <f>+'22년 시즌'!O4+'23년 시즌'!O4</f>
        <v>1</v>
      </c>
      <c r="P4" s="8">
        <f t="shared" ref="P4:P25" si="2">+O4/D4</f>
        <v>1</v>
      </c>
      <c r="Q4" s="9">
        <f t="shared" ref="Q4:Q25" si="3">+(G4*1+H4*2+I4*3+J4*4)/E4</f>
        <v>0</v>
      </c>
      <c r="R4" s="10">
        <f t="shared" ref="R4:R25" si="4">+(F4+N4)/D4</f>
        <v>0</v>
      </c>
      <c r="S4" s="11">
        <f t="shared" ref="S4:S25" si="5">+R4+Q4</f>
        <v>0</v>
      </c>
      <c r="T4" s="12">
        <f t="shared" ref="T4:T24" si="6">O4/(D4-(F4+N4))</f>
        <v>1</v>
      </c>
      <c r="U4" s="13">
        <f t="shared" ref="U4:U24" si="7">RANK(R4,$R$4:$R$24)</f>
        <v>20</v>
      </c>
      <c r="V4" s="14">
        <f t="shared" ref="V4:V24" si="8">RANK(S4,$S$4:$S$24)</f>
        <v>20</v>
      </c>
    </row>
    <row r="5" ht="16.5" customHeight="1">
      <c r="A5" s="4" t="s">
        <v>25</v>
      </c>
      <c r="B5" s="6">
        <f>+'22년 시즌'!B5+'23년 시즌'!B5</f>
        <v>19</v>
      </c>
      <c r="C5" s="7">
        <f t="shared" si="1"/>
        <v>0.2352941176</v>
      </c>
      <c r="D5" s="6">
        <f>+'22년 시즌'!D5+'23년 시즌'!D5</f>
        <v>34</v>
      </c>
      <c r="E5" s="6">
        <f>+'22년 시즌'!E5+'23년 시즌'!E5</f>
        <v>17</v>
      </c>
      <c r="F5" s="6">
        <f>+'22년 시즌'!F5+'23년 시즌'!F5</f>
        <v>4</v>
      </c>
      <c r="G5" s="6">
        <f>+'22년 시즌'!G5+'23년 시즌'!G5</f>
        <v>4</v>
      </c>
      <c r="H5" s="6">
        <f>+'22년 시즌'!H5+'23년 시즌'!H5</f>
        <v>0</v>
      </c>
      <c r="I5" s="6">
        <f>+'22년 시즌'!I5+'23년 시즌'!I5</f>
        <v>0</v>
      </c>
      <c r="J5" s="6">
        <f>+'22년 시즌'!J5+'23년 시즌'!J5</f>
        <v>0</v>
      </c>
      <c r="K5" s="6">
        <f>+'22년 시즌'!K5+'23년 시즌'!K5</f>
        <v>6</v>
      </c>
      <c r="L5" s="6">
        <f>+'22년 시즌'!L5+'23년 시즌'!L5</f>
        <v>6</v>
      </c>
      <c r="M5" s="6">
        <f>+'22년 시즌'!M5+'23년 시즌'!M5</f>
        <v>3</v>
      </c>
      <c r="N5" s="6">
        <f>+'22년 시즌'!N5+'23년 시즌'!N5</f>
        <v>16</v>
      </c>
      <c r="O5" s="6">
        <f>+'22년 시즌'!O5+'23년 시즌'!O5</f>
        <v>7</v>
      </c>
      <c r="P5" s="15">
        <f t="shared" si="2"/>
        <v>0.2058823529</v>
      </c>
      <c r="Q5" s="9">
        <f t="shared" si="3"/>
        <v>0.2352941176</v>
      </c>
      <c r="R5" s="10">
        <f t="shared" si="4"/>
        <v>0.5882352941</v>
      </c>
      <c r="S5" s="11">
        <f t="shared" si="5"/>
        <v>0.8235294118</v>
      </c>
      <c r="T5" s="16">
        <f t="shared" si="6"/>
        <v>0.5</v>
      </c>
      <c r="U5" s="13">
        <f t="shared" si="7"/>
        <v>2</v>
      </c>
      <c r="V5" s="14">
        <f t="shared" si="8"/>
        <v>10</v>
      </c>
    </row>
    <row r="6" ht="16.5" customHeight="1">
      <c r="A6" s="4" t="s">
        <v>26</v>
      </c>
      <c r="B6" s="6">
        <f>+'22년 시즌'!B6+'23년 시즌'!B6</f>
        <v>29</v>
      </c>
      <c r="C6" s="7">
        <f t="shared" si="1"/>
        <v>0.55</v>
      </c>
      <c r="D6" s="6">
        <f>+'22년 시즌'!D6+'23년 시즌'!D6</f>
        <v>78</v>
      </c>
      <c r="E6" s="6">
        <f>+'22년 시즌'!E6+'23년 시즌'!E6</f>
        <v>60</v>
      </c>
      <c r="F6" s="6">
        <f>+'22년 시즌'!F6+'23년 시즌'!F6</f>
        <v>33</v>
      </c>
      <c r="G6" s="6">
        <f>+'22년 시즌'!G6+'23년 시즌'!G6</f>
        <v>24</v>
      </c>
      <c r="H6" s="6">
        <f>+'22년 시즌'!H6+'23년 시즌'!H6</f>
        <v>7</v>
      </c>
      <c r="I6" s="6">
        <f>+'22년 시즌'!I6+'23년 시즌'!I6</f>
        <v>2</v>
      </c>
      <c r="J6" s="6">
        <f>+'22년 시즌'!J6+'23년 시즌'!J6</f>
        <v>0</v>
      </c>
      <c r="K6" s="6">
        <f>+'22년 시즌'!K6+'23년 시즌'!K6</f>
        <v>35</v>
      </c>
      <c r="L6" s="6">
        <f>+'22년 시즌'!L6+'23년 시즌'!L6</f>
        <v>30</v>
      </c>
      <c r="M6" s="6">
        <f>+'22년 시즌'!M6+'23년 시즌'!M6</f>
        <v>24</v>
      </c>
      <c r="N6" s="6">
        <f>+'22년 시즌'!N6+'23년 시즌'!N6</f>
        <v>16</v>
      </c>
      <c r="O6" s="6">
        <f>+'22년 시즌'!O6+'23년 시즌'!O6</f>
        <v>5</v>
      </c>
      <c r="P6" s="15">
        <f t="shared" si="2"/>
        <v>0.0641025641</v>
      </c>
      <c r="Q6" s="9">
        <f t="shared" si="3"/>
        <v>0.7333333333</v>
      </c>
      <c r="R6" s="10">
        <f t="shared" si="4"/>
        <v>0.6282051282</v>
      </c>
      <c r="S6" s="11">
        <f t="shared" si="5"/>
        <v>1.361538462</v>
      </c>
      <c r="T6" s="17">
        <f t="shared" si="6"/>
        <v>0.1724137931</v>
      </c>
      <c r="U6" s="13">
        <f t="shared" si="7"/>
        <v>1</v>
      </c>
      <c r="V6" s="14">
        <f t="shared" si="8"/>
        <v>2</v>
      </c>
    </row>
    <row r="7" ht="16.5" customHeight="1">
      <c r="A7" s="4" t="s">
        <v>27</v>
      </c>
      <c r="B7" s="6">
        <f>+'22년 시즌'!B7+'23년 시즌'!B7</f>
        <v>1</v>
      </c>
      <c r="C7" s="7">
        <f t="shared" si="1"/>
        <v>0</v>
      </c>
      <c r="D7" s="6">
        <f>+'22년 시즌'!D7+'23년 시즌'!D7</f>
        <v>4</v>
      </c>
      <c r="E7" s="6">
        <f>+'22년 시즌'!E7+'23년 시즌'!E7</f>
        <v>4</v>
      </c>
      <c r="F7" s="6">
        <f>+'22년 시즌'!F7+'23년 시즌'!F7</f>
        <v>0</v>
      </c>
      <c r="G7" s="6">
        <f>+'22년 시즌'!G7+'23년 시즌'!G7</f>
        <v>0</v>
      </c>
      <c r="H7" s="6">
        <f>+'22년 시즌'!H7+'23년 시즌'!H7</f>
        <v>0</v>
      </c>
      <c r="I7" s="6">
        <f>+'22년 시즌'!I7+'23년 시즌'!I7</f>
        <v>0</v>
      </c>
      <c r="J7" s="6">
        <f>+'22년 시즌'!J7+'23년 시즌'!J7</f>
        <v>0</v>
      </c>
      <c r="K7" s="6">
        <f>+'22년 시즌'!K7+'23년 시즌'!K7</f>
        <v>0</v>
      </c>
      <c r="L7" s="6">
        <f>+'22년 시즌'!L7+'23년 시즌'!L7</f>
        <v>3</v>
      </c>
      <c r="M7" s="6">
        <f>+'22년 시즌'!M7+'23년 시즌'!M7</f>
        <v>0</v>
      </c>
      <c r="N7" s="6">
        <f>+'22년 시즌'!N7+'23년 시즌'!N7</f>
        <v>0</v>
      </c>
      <c r="O7" s="6">
        <f>+'22년 시즌'!O7+'23년 시즌'!O7</f>
        <v>0</v>
      </c>
      <c r="P7" s="15">
        <f t="shared" si="2"/>
        <v>0</v>
      </c>
      <c r="Q7" s="9">
        <f t="shared" si="3"/>
        <v>0</v>
      </c>
      <c r="R7" s="10">
        <f t="shared" si="4"/>
        <v>0</v>
      </c>
      <c r="S7" s="11">
        <f t="shared" si="5"/>
        <v>0</v>
      </c>
      <c r="T7" s="18">
        <f t="shared" si="6"/>
        <v>0</v>
      </c>
      <c r="U7" s="13">
        <f t="shared" si="7"/>
        <v>20</v>
      </c>
      <c r="V7" s="14">
        <f t="shared" si="8"/>
        <v>20</v>
      </c>
    </row>
    <row r="8" ht="16.5" customHeight="1">
      <c r="A8" s="4" t="s">
        <v>28</v>
      </c>
      <c r="B8" s="6">
        <f>+'22년 시즌'!B8+'23년 시즌'!B8</f>
        <v>30</v>
      </c>
      <c r="C8" s="7">
        <f t="shared" si="1"/>
        <v>0.3666666667</v>
      </c>
      <c r="D8" s="6">
        <f>+'22년 시즌'!D8+'23년 시즌'!D8</f>
        <v>75</v>
      </c>
      <c r="E8" s="6">
        <f>+'22년 시즌'!E8+'23년 시즌'!E8</f>
        <v>60</v>
      </c>
      <c r="F8" s="6">
        <f>+'22년 시즌'!F8+'23년 시즌'!F8</f>
        <v>22</v>
      </c>
      <c r="G8" s="6">
        <f>+'22년 시즌'!G8+'23년 시즌'!G8</f>
        <v>14</v>
      </c>
      <c r="H8" s="6">
        <f>+'22년 시즌'!H8+'23년 시즌'!H8</f>
        <v>5</v>
      </c>
      <c r="I8" s="6">
        <f>+'22년 시즌'!I8+'23년 시즌'!I8</f>
        <v>3</v>
      </c>
      <c r="J8" s="6">
        <f>+'22년 시즌'!J8+'23년 시즌'!J8</f>
        <v>0</v>
      </c>
      <c r="K8" s="6">
        <f>+'22년 시즌'!K8+'23년 시즌'!K8</f>
        <v>22</v>
      </c>
      <c r="L8" s="6">
        <f>+'22년 시즌'!L8+'23년 시즌'!L8</f>
        <v>24</v>
      </c>
      <c r="M8" s="6">
        <f>+'22년 시즌'!M8+'23년 시즌'!M8</f>
        <v>13</v>
      </c>
      <c r="N8" s="6">
        <f>+'22년 시즌'!N8+'23년 시즌'!N8</f>
        <v>14</v>
      </c>
      <c r="O8" s="6">
        <f>+'22년 시즌'!O8+'23년 시즌'!O8</f>
        <v>14</v>
      </c>
      <c r="P8" s="15">
        <f t="shared" si="2"/>
        <v>0.1866666667</v>
      </c>
      <c r="Q8" s="9">
        <f t="shared" si="3"/>
        <v>0.55</v>
      </c>
      <c r="R8" s="10">
        <f t="shared" si="4"/>
        <v>0.48</v>
      </c>
      <c r="S8" s="11">
        <f t="shared" si="5"/>
        <v>1.03</v>
      </c>
      <c r="T8" s="16">
        <f t="shared" si="6"/>
        <v>0.358974359</v>
      </c>
      <c r="U8" s="13">
        <f t="shared" si="7"/>
        <v>8</v>
      </c>
      <c r="V8" s="14">
        <f t="shared" si="8"/>
        <v>6</v>
      </c>
    </row>
    <row r="9" ht="16.5" customHeight="1">
      <c r="A9" s="4" t="s">
        <v>29</v>
      </c>
      <c r="B9" s="6">
        <f>+'22년 시즌'!B9+'23년 시즌'!B9</f>
        <v>17</v>
      </c>
      <c r="C9" s="7">
        <f t="shared" si="1"/>
        <v>0.2258064516</v>
      </c>
      <c r="D9" s="6">
        <f>+'22년 시즌'!D9+'23년 시즌'!D9</f>
        <v>38</v>
      </c>
      <c r="E9" s="6">
        <f>+'22년 시즌'!E9+'23년 시즌'!E9</f>
        <v>31</v>
      </c>
      <c r="F9" s="6">
        <f>+'22년 시즌'!F9+'23년 시즌'!F9</f>
        <v>7</v>
      </c>
      <c r="G9" s="6">
        <f>+'22년 시즌'!G9+'23년 시즌'!G9</f>
        <v>6</v>
      </c>
      <c r="H9" s="6">
        <f>+'22년 시즌'!H9+'23년 시즌'!H9</f>
        <v>1</v>
      </c>
      <c r="I9" s="6">
        <f>+'22년 시즌'!I9+'23년 시즌'!I9</f>
        <v>0</v>
      </c>
      <c r="J9" s="6">
        <f>+'22년 시즌'!J9+'23년 시즌'!J9</f>
        <v>0</v>
      </c>
      <c r="K9" s="6">
        <f>+'22년 시즌'!K9+'23년 시즌'!K9</f>
        <v>7</v>
      </c>
      <c r="L9" s="6">
        <f>+'22년 시즌'!L9+'23년 시즌'!L9</f>
        <v>4</v>
      </c>
      <c r="M9" s="6">
        <f>+'22년 시즌'!M9+'23년 시즌'!M9</f>
        <v>7</v>
      </c>
      <c r="N9" s="6">
        <f>+'22년 시즌'!N9+'23년 시즌'!N9</f>
        <v>7</v>
      </c>
      <c r="O9" s="6">
        <f>+'22년 시즌'!O9+'23년 시즌'!O9</f>
        <v>15</v>
      </c>
      <c r="P9" s="8">
        <f t="shared" si="2"/>
        <v>0.3947368421</v>
      </c>
      <c r="Q9" s="9">
        <f t="shared" si="3"/>
        <v>0.2580645161</v>
      </c>
      <c r="R9" s="10">
        <f t="shared" si="4"/>
        <v>0.3684210526</v>
      </c>
      <c r="S9" s="11">
        <f t="shared" si="5"/>
        <v>0.6264855688</v>
      </c>
      <c r="T9" s="16">
        <f t="shared" si="6"/>
        <v>0.625</v>
      </c>
      <c r="U9" s="13">
        <f t="shared" si="7"/>
        <v>15</v>
      </c>
      <c r="V9" s="14">
        <f t="shared" si="8"/>
        <v>16</v>
      </c>
    </row>
    <row r="10" ht="16.5" customHeight="1">
      <c r="A10" s="4" t="s">
        <v>30</v>
      </c>
      <c r="B10" s="6">
        <f>+'22년 시즌'!B10+'23년 시즌'!B10</f>
        <v>29</v>
      </c>
      <c r="C10" s="7">
        <f t="shared" si="1"/>
        <v>0.5131578947</v>
      </c>
      <c r="D10" s="6">
        <f>+'22년 시즌'!D10+'23년 시즌'!D10</f>
        <v>94</v>
      </c>
      <c r="E10" s="6">
        <f>+'22년 시즌'!E10+'23년 시즌'!E10</f>
        <v>76</v>
      </c>
      <c r="F10" s="6">
        <f>+'22년 시즌'!F10+'23년 시즌'!F10</f>
        <v>39</v>
      </c>
      <c r="G10" s="6">
        <f>+'22년 시즌'!G10+'23년 시즌'!G10</f>
        <v>28</v>
      </c>
      <c r="H10" s="6">
        <f>+'22년 시즌'!H10+'23년 시즌'!H10</f>
        <v>7</v>
      </c>
      <c r="I10" s="6">
        <f>+'22년 시즌'!I10+'23년 시즌'!I10</f>
        <v>3</v>
      </c>
      <c r="J10" s="6">
        <f>+'22년 시즌'!J10+'23년 시즌'!J10</f>
        <v>1</v>
      </c>
      <c r="K10" s="6">
        <f>+'22년 시즌'!K10+'23년 시즌'!K10</f>
        <v>40</v>
      </c>
      <c r="L10" s="6">
        <f>+'22년 시즌'!L10+'23년 시즌'!L10</f>
        <v>27</v>
      </c>
      <c r="M10" s="6">
        <f>+'22년 시즌'!M10+'23년 시즌'!M10</f>
        <v>47</v>
      </c>
      <c r="N10" s="6">
        <f>+'22년 시즌'!N10+'23년 시즌'!N10</f>
        <v>16</v>
      </c>
      <c r="O10" s="6">
        <f>+'22년 시즌'!O10+'23년 시즌'!O10</f>
        <v>8</v>
      </c>
      <c r="P10" s="15">
        <f t="shared" si="2"/>
        <v>0.08510638298</v>
      </c>
      <c r="Q10" s="9">
        <f t="shared" si="3"/>
        <v>0.7236842105</v>
      </c>
      <c r="R10" s="10">
        <f t="shared" si="4"/>
        <v>0.585106383</v>
      </c>
      <c r="S10" s="11">
        <f t="shared" si="5"/>
        <v>1.308790594</v>
      </c>
      <c r="T10" s="19">
        <f t="shared" si="6"/>
        <v>0.2051282051</v>
      </c>
      <c r="U10" s="13">
        <f t="shared" si="7"/>
        <v>3</v>
      </c>
      <c r="V10" s="14">
        <f t="shared" si="8"/>
        <v>3</v>
      </c>
    </row>
    <row r="11" ht="16.5" customHeight="1">
      <c r="A11" s="4" t="s">
        <v>31</v>
      </c>
      <c r="B11" s="6">
        <f>+'22년 시즌'!B11+'23년 시즌'!B11</f>
        <v>16</v>
      </c>
      <c r="C11" s="7">
        <f t="shared" si="1"/>
        <v>0.28125</v>
      </c>
      <c r="D11" s="6">
        <f>+'22년 시즌'!D11+'23년 시즌'!D11</f>
        <v>36</v>
      </c>
      <c r="E11" s="6">
        <f>+'22년 시즌'!E11+'23년 시즌'!E11</f>
        <v>32</v>
      </c>
      <c r="F11" s="6">
        <f>+'22년 시즌'!F11+'23년 시즌'!F11</f>
        <v>9</v>
      </c>
      <c r="G11" s="6">
        <f>+'22년 시즌'!G11+'23년 시즌'!G11</f>
        <v>8</v>
      </c>
      <c r="H11" s="6">
        <f>+'22년 시즌'!H11+'23년 시즌'!H11</f>
        <v>1</v>
      </c>
      <c r="I11" s="6">
        <f>+'22년 시즌'!I11+'23년 시즌'!I11</f>
        <v>0</v>
      </c>
      <c r="J11" s="6">
        <f>+'22년 시즌'!J11+'23년 시즌'!J11</f>
        <v>0</v>
      </c>
      <c r="K11" s="6">
        <f>+'22년 시즌'!K11+'23년 시즌'!K11</f>
        <v>10</v>
      </c>
      <c r="L11" s="6">
        <f>+'22년 시즌'!L11+'23년 시즌'!L11</f>
        <v>9</v>
      </c>
      <c r="M11" s="6">
        <f>+'22년 시즌'!M11+'23년 시즌'!M11</f>
        <v>8</v>
      </c>
      <c r="N11" s="6">
        <f>+'22년 시즌'!N11+'23년 시즌'!N11</f>
        <v>4</v>
      </c>
      <c r="O11" s="6">
        <f>+'22년 시즌'!O11+'23년 시즌'!O11</f>
        <v>8</v>
      </c>
      <c r="P11" s="15">
        <f t="shared" si="2"/>
        <v>0.2222222222</v>
      </c>
      <c r="Q11" s="9">
        <f t="shared" si="3"/>
        <v>0.3125</v>
      </c>
      <c r="R11" s="10">
        <f t="shared" si="4"/>
        <v>0.3611111111</v>
      </c>
      <c r="S11" s="11">
        <f t="shared" si="5"/>
        <v>0.6736111111</v>
      </c>
      <c r="T11" s="16">
        <f t="shared" si="6"/>
        <v>0.347826087</v>
      </c>
      <c r="U11" s="13">
        <f t="shared" si="7"/>
        <v>16</v>
      </c>
      <c r="V11" s="14">
        <f t="shared" si="8"/>
        <v>13</v>
      </c>
    </row>
    <row r="12" ht="16.5" customHeight="1">
      <c r="A12" s="4" t="s">
        <v>32</v>
      </c>
      <c r="B12" s="6">
        <f>+'22년 시즌'!B12+'23년 시즌'!B12</f>
        <v>5</v>
      </c>
      <c r="C12" s="7">
        <f t="shared" si="1"/>
        <v>0.1666666667</v>
      </c>
      <c r="D12" s="6">
        <f>+'22년 시즌'!D12+'23년 시즌'!D12</f>
        <v>9</v>
      </c>
      <c r="E12" s="6">
        <f>+'22년 시즌'!E12+'23년 시즌'!E12</f>
        <v>6</v>
      </c>
      <c r="F12" s="6">
        <f>+'22년 시즌'!F12+'23년 시즌'!F12</f>
        <v>1</v>
      </c>
      <c r="G12" s="6">
        <f>+'22년 시즌'!G12+'23년 시즌'!G12</f>
        <v>1</v>
      </c>
      <c r="H12" s="6">
        <f>+'22년 시즌'!H12+'23년 시즌'!H12</f>
        <v>0</v>
      </c>
      <c r="I12" s="6">
        <f>+'22년 시즌'!I12+'23년 시즌'!I12</f>
        <v>0</v>
      </c>
      <c r="J12" s="6">
        <f>+'22년 시즌'!J12+'23년 시즌'!J12</f>
        <v>0</v>
      </c>
      <c r="K12" s="6">
        <f>+'22년 시즌'!K12+'23년 시즌'!K12</f>
        <v>1</v>
      </c>
      <c r="L12" s="6">
        <f>+'22년 시즌'!L12+'23년 시즌'!L12</f>
        <v>1</v>
      </c>
      <c r="M12" s="6">
        <f>+'22년 시즌'!M12+'23년 시즌'!M12</f>
        <v>1</v>
      </c>
      <c r="N12" s="6">
        <f>+'22년 시즌'!N12+'23년 시즌'!N12</f>
        <v>0</v>
      </c>
      <c r="O12" s="6">
        <f>+'22년 시즌'!O12+'23년 시즌'!O12</f>
        <v>1</v>
      </c>
      <c r="P12" s="15">
        <f t="shared" si="2"/>
        <v>0.1111111111</v>
      </c>
      <c r="Q12" s="9">
        <f t="shared" si="3"/>
        <v>0.1666666667</v>
      </c>
      <c r="R12" s="10">
        <f t="shared" si="4"/>
        <v>0.1111111111</v>
      </c>
      <c r="S12" s="11">
        <f t="shared" si="5"/>
        <v>0.2777777778</v>
      </c>
      <c r="T12" s="18">
        <f t="shared" si="6"/>
        <v>0.125</v>
      </c>
      <c r="U12" s="13">
        <f t="shared" si="7"/>
        <v>19</v>
      </c>
      <c r="V12" s="14">
        <f t="shared" si="8"/>
        <v>19</v>
      </c>
    </row>
    <row r="13" ht="16.5" customHeight="1">
      <c r="A13" s="4" t="s">
        <v>33</v>
      </c>
      <c r="B13" s="6">
        <f>+'22년 시즌'!B13+'23년 시즌'!B13</f>
        <v>24</v>
      </c>
      <c r="C13" s="7">
        <f t="shared" si="1"/>
        <v>0.5192307692</v>
      </c>
      <c r="D13" s="6">
        <f>+'22년 시즌'!D13+'23년 시즌'!D13</f>
        <v>58</v>
      </c>
      <c r="E13" s="6">
        <f>+'22년 시즌'!E13+'23년 시즌'!E13</f>
        <v>52</v>
      </c>
      <c r="F13" s="6">
        <f>+'22년 시즌'!F13+'23년 시즌'!F13</f>
        <v>27</v>
      </c>
      <c r="G13" s="6">
        <f>+'22년 시즌'!G13+'23년 시즌'!G13</f>
        <v>12</v>
      </c>
      <c r="H13" s="6">
        <f>+'22년 시즌'!H13+'23년 시즌'!H13</f>
        <v>13</v>
      </c>
      <c r="I13" s="6">
        <f>+'22년 시즌'!I13+'23년 시즌'!I13</f>
        <v>1</v>
      </c>
      <c r="J13" s="6">
        <f>+'22년 시즌'!J13+'23년 시즌'!J13</f>
        <v>1</v>
      </c>
      <c r="K13" s="6">
        <f>+'22년 시즌'!K13+'23년 시즌'!K13</f>
        <v>18</v>
      </c>
      <c r="L13" s="6">
        <f>+'22년 시즌'!L13+'23년 시즌'!L13</f>
        <v>23</v>
      </c>
      <c r="M13" s="6">
        <f>+'22년 시즌'!M13+'23년 시즌'!M13</f>
        <v>8</v>
      </c>
      <c r="N13" s="6">
        <f>+'22년 시즌'!N13+'23년 시즌'!N13</f>
        <v>5</v>
      </c>
      <c r="O13" s="6">
        <f>+'22년 시즌'!O13+'23년 시즌'!O13</f>
        <v>5</v>
      </c>
      <c r="P13" s="15">
        <f t="shared" si="2"/>
        <v>0.08620689655</v>
      </c>
      <c r="Q13" s="9">
        <f t="shared" si="3"/>
        <v>0.8653846154</v>
      </c>
      <c r="R13" s="10">
        <f t="shared" si="4"/>
        <v>0.5517241379</v>
      </c>
      <c r="S13" s="11">
        <f t="shared" si="5"/>
        <v>1.417108753</v>
      </c>
      <c r="T13" s="19">
        <f t="shared" si="6"/>
        <v>0.1923076923</v>
      </c>
      <c r="U13" s="13">
        <f t="shared" si="7"/>
        <v>5</v>
      </c>
      <c r="V13" s="14">
        <f t="shared" si="8"/>
        <v>1</v>
      </c>
    </row>
    <row r="14" ht="16.5" customHeight="1">
      <c r="A14" s="4" t="s">
        <v>34</v>
      </c>
      <c r="B14" s="6">
        <f>+'22년 시즌'!B14+'23년 시즌'!B14</f>
        <v>14</v>
      </c>
      <c r="C14" s="7">
        <f t="shared" si="1"/>
        <v>0.1666666667</v>
      </c>
      <c r="D14" s="6">
        <f>+'22년 시즌'!D14+'23년 시즌'!D14</f>
        <v>33</v>
      </c>
      <c r="E14" s="6">
        <f>+'22년 시즌'!E14+'23년 시즌'!E14</f>
        <v>24</v>
      </c>
      <c r="F14" s="6">
        <f>+'22년 시즌'!F14+'23년 시즌'!F14</f>
        <v>4</v>
      </c>
      <c r="G14" s="6">
        <f>+'22년 시즌'!G14+'23년 시즌'!G14</f>
        <v>3</v>
      </c>
      <c r="H14" s="6">
        <f>+'22년 시즌'!H14+'23년 시즌'!H14</f>
        <v>0</v>
      </c>
      <c r="I14" s="6">
        <f>+'22년 시즌'!I14+'23년 시즌'!I14</f>
        <v>1</v>
      </c>
      <c r="J14" s="6">
        <f>+'22년 시즌'!J14+'23년 시즌'!J14</f>
        <v>0</v>
      </c>
      <c r="K14" s="6">
        <f>+'22년 시즌'!K14+'23년 시즌'!K14</f>
        <v>10</v>
      </c>
      <c r="L14" s="6">
        <f>+'22년 시즌'!L14+'23년 시즌'!L14</f>
        <v>2</v>
      </c>
      <c r="M14" s="6">
        <f>+'22년 시즌'!M14+'23년 시즌'!M14</f>
        <v>5</v>
      </c>
      <c r="N14" s="6">
        <f>+'22년 시즌'!N14+'23년 시즌'!N14</f>
        <v>9</v>
      </c>
      <c r="O14" s="6">
        <f>+'22년 시즌'!O14+'23년 시즌'!O14</f>
        <v>11</v>
      </c>
      <c r="P14" s="8">
        <f t="shared" si="2"/>
        <v>0.3333333333</v>
      </c>
      <c r="Q14" s="9">
        <f t="shared" si="3"/>
        <v>0.25</v>
      </c>
      <c r="R14" s="10">
        <f t="shared" si="4"/>
        <v>0.3939393939</v>
      </c>
      <c r="S14" s="11">
        <f t="shared" si="5"/>
        <v>0.6439393939</v>
      </c>
      <c r="T14" s="20">
        <f t="shared" si="6"/>
        <v>0.55</v>
      </c>
      <c r="U14" s="13">
        <f t="shared" si="7"/>
        <v>13</v>
      </c>
      <c r="V14" s="14">
        <f t="shared" si="8"/>
        <v>14</v>
      </c>
    </row>
    <row r="15" ht="16.5" customHeight="1">
      <c r="A15" s="4" t="s">
        <v>35</v>
      </c>
      <c r="B15" s="6">
        <f>+'22년 시즌'!B15+'23년 시즌'!B15</f>
        <v>8</v>
      </c>
      <c r="C15" s="7">
        <f t="shared" si="1"/>
        <v>0.1538461538</v>
      </c>
      <c r="D15" s="6">
        <f>+'22년 시즌'!D15+'23년 시즌'!D15</f>
        <v>20</v>
      </c>
      <c r="E15" s="6">
        <f>+'22년 시즌'!E15+'23년 시즌'!E15</f>
        <v>13</v>
      </c>
      <c r="F15" s="6">
        <f>+'22년 시즌'!F15+'23년 시즌'!F15</f>
        <v>2</v>
      </c>
      <c r="G15" s="6">
        <f>+'22년 시즌'!G15+'23년 시즌'!G15</f>
        <v>2</v>
      </c>
      <c r="H15" s="6">
        <f>+'22년 시즌'!H15+'23년 시즌'!H15</f>
        <v>0</v>
      </c>
      <c r="I15" s="6">
        <f>+'22년 시즌'!I15+'23년 시즌'!I15</f>
        <v>0</v>
      </c>
      <c r="J15" s="6">
        <f>+'22년 시즌'!J15+'23년 시즌'!J15</f>
        <v>0</v>
      </c>
      <c r="K15" s="6">
        <f>+'22년 시즌'!K15+'23년 시즌'!K15</f>
        <v>3</v>
      </c>
      <c r="L15" s="6">
        <f>+'22년 시즌'!L15+'23년 시즌'!L15</f>
        <v>4</v>
      </c>
      <c r="M15" s="6">
        <f>+'22년 시즌'!M15+'23년 시즌'!M15</f>
        <v>1</v>
      </c>
      <c r="N15" s="6">
        <f>+'22년 시즌'!N15+'23년 시즌'!N15</f>
        <v>4</v>
      </c>
      <c r="O15" s="6">
        <f>+'22년 시즌'!O15+'23년 시즌'!O15</f>
        <v>7</v>
      </c>
      <c r="P15" s="8">
        <f t="shared" si="2"/>
        <v>0.35</v>
      </c>
      <c r="Q15" s="9">
        <f t="shared" si="3"/>
        <v>0.1538461538</v>
      </c>
      <c r="R15" s="10">
        <f t="shared" si="4"/>
        <v>0.3</v>
      </c>
      <c r="S15" s="11">
        <f t="shared" si="5"/>
        <v>0.4538461538</v>
      </c>
      <c r="T15" s="12">
        <f t="shared" si="6"/>
        <v>0.5</v>
      </c>
      <c r="U15" s="13">
        <f t="shared" si="7"/>
        <v>17</v>
      </c>
      <c r="V15" s="14">
        <f t="shared" si="8"/>
        <v>17</v>
      </c>
    </row>
    <row r="16" ht="16.5" customHeight="1">
      <c r="A16" s="4" t="s">
        <v>36</v>
      </c>
      <c r="B16" s="6">
        <f>+'22년 시즌'!B16+'23년 시즌'!B16</f>
        <v>15</v>
      </c>
      <c r="C16" s="7">
        <f t="shared" si="1"/>
        <v>0.375</v>
      </c>
      <c r="D16" s="6">
        <f>+'22년 시즌'!D16+'23년 시즌'!D16</f>
        <v>21</v>
      </c>
      <c r="E16" s="6">
        <f>+'22년 시즌'!E16+'23년 시즌'!E16</f>
        <v>16</v>
      </c>
      <c r="F16" s="6">
        <f>+'22년 시즌'!F16+'23년 시즌'!F16</f>
        <v>6</v>
      </c>
      <c r="G16" s="6">
        <f>+'22년 시즌'!G16+'23년 시즌'!G16</f>
        <v>4</v>
      </c>
      <c r="H16" s="6">
        <f>+'22년 시즌'!H16+'23년 시즌'!H16</f>
        <v>2</v>
      </c>
      <c r="I16" s="6">
        <f>+'22년 시즌'!I16+'23년 시즌'!I16</f>
        <v>0</v>
      </c>
      <c r="J16" s="6">
        <f>+'22년 시즌'!J16+'23년 시즌'!J16</f>
        <v>0</v>
      </c>
      <c r="K16" s="6">
        <f>+'22년 시즌'!K16+'23년 시즌'!K16</f>
        <v>4</v>
      </c>
      <c r="L16" s="6">
        <f>+'22년 시즌'!L16+'23년 시즌'!L16</f>
        <v>6</v>
      </c>
      <c r="M16" s="6">
        <f>+'22년 시즌'!M16+'23년 시즌'!M16</f>
        <v>5</v>
      </c>
      <c r="N16" s="6">
        <f>+'22년 시즌'!N16+'23년 시즌'!N16</f>
        <v>5</v>
      </c>
      <c r="O16" s="6">
        <f>+'22년 시즌'!O16+'23년 시즌'!O16</f>
        <v>3</v>
      </c>
      <c r="P16" s="15">
        <f t="shared" si="2"/>
        <v>0.1428571429</v>
      </c>
      <c r="Q16" s="9">
        <f t="shared" si="3"/>
        <v>0.5</v>
      </c>
      <c r="R16" s="10">
        <f t="shared" si="4"/>
        <v>0.5238095238</v>
      </c>
      <c r="S16" s="11">
        <f t="shared" si="5"/>
        <v>1.023809524</v>
      </c>
      <c r="T16" s="12">
        <f t="shared" si="6"/>
        <v>0.3</v>
      </c>
      <c r="U16" s="13">
        <f t="shared" si="7"/>
        <v>6</v>
      </c>
      <c r="V16" s="14">
        <f t="shared" si="8"/>
        <v>7</v>
      </c>
    </row>
    <row r="17" ht="16.5" customHeight="1">
      <c r="A17" s="4" t="s">
        <v>37</v>
      </c>
      <c r="B17" s="6">
        <f>+'22년 시즌'!B17+'23년 시즌'!B17</f>
        <v>4</v>
      </c>
      <c r="C17" s="7">
        <f t="shared" si="1"/>
        <v>0.3</v>
      </c>
      <c r="D17" s="6">
        <f>+'22년 시즌'!D17+'23년 시즌'!D17</f>
        <v>12</v>
      </c>
      <c r="E17" s="6">
        <f>+'22년 시즌'!E17+'23년 시즌'!E17</f>
        <v>10</v>
      </c>
      <c r="F17" s="6">
        <f>+'22년 시즌'!F17+'23년 시즌'!F17</f>
        <v>3</v>
      </c>
      <c r="G17" s="6">
        <f>+'22년 시즌'!G17+'23년 시즌'!G17</f>
        <v>2</v>
      </c>
      <c r="H17" s="6">
        <f>+'22년 시즌'!H17+'23년 시즌'!H17</f>
        <v>1</v>
      </c>
      <c r="I17" s="6">
        <f>+'22년 시즌'!I17+'23년 시즌'!I17</f>
        <v>0</v>
      </c>
      <c r="J17" s="6">
        <f>+'22년 시즌'!J17+'23년 시즌'!J17</f>
        <v>0</v>
      </c>
      <c r="K17" s="6">
        <f>+'22년 시즌'!K17+'23년 시즌'!K17</f>
        <v>3</v>
      </c>
      <c r="L17" s="6">
        <f>+'22년 시즌'!L17+'23년 시즌'!L17</f>
        <v>2</v>
      </c>
      <c r="M17" s="6">
        <f>+'22년 시즌'!M17+'23년 시즌'!M17</f>
        <v>2</v>
      </c>
      <c r="N17" s="6">
        <f>+'22년 시즌'!N17+'23년 시즌'!N17</f>
        <v>2</v>
      </c>
      <c r="O17" s="6">
        <f>+'22년 시즌'!O17+'23년 시즌'!O17</f>
        <v>4</v>
      </c>
      <c r="P17" s="8">
        <f t="shared" si="2"/>
        <v>0.3333333333</v>
      </c>
      <c r="Q17" s="9">
        <f t="shared" si="3"/>
        <v>0.4</v>
      </c>
      <c r="R17" s="10">
        <f t="shared" si="4"/>
        <v>0.4166666667</v>
      </c>
      <c r="S17" s="11">
        <f t="shared" si="5"/>
        <v>0.8166666667</v>
      </c>
      <c r="T17" s="12">
        <f t="shared" si="6"/>
        <v>0.5714285714</v>
      </c>
      <c r="U17" s="13">
        <f t="shared" si="7"/>
        <v>11</v>
      </c>
      <c r="V17" s="14">
        <f t="shared" si="8"/>
        <v>11</v>
      </c>
    </row>
    <row r="18" ht="16.5" customHeight="1">
      <c r="A18" s="4" t="s">
        <v>38</v>
      </c>
      <c r="B18" s="6">
        <f>+'22년 시즌'!B18+'23년 시즌'!B18</f>
        <v>16</v>
      </c>
      <c r="C18" s="7">
        <f t="shared" si="1"/>
        <v>0.5161290323</v>
      </c>
      <c r="D18" s="6">
        <f>+'22년 시즌'!D18+'23년 시즌'!D18</f>
        <v>37</v>
      </c>
      <c r="E18" s="6">
        <f>+'22년 시즌'!E18+'23년 시즌'!E18</f>
        <v>31</v>
      </c>
      <c r="F18" s="6">
        <f>+'22년 시즌'!F18+'23년 시즌'!F18</f>
        <v>16</v>
      </c>
      <c r="G18" s="6">
        <f>+'22년 시즌'!G18+'23년 시즌'!G18</f>
        <v>14</v>
      </c>
      <c r="H18" s="6">
        <f>+'22년 시즌'!H18+'23년 시즌'!H18</f>
        <v>0</v>
      </c>
      <c r="I18" s="6">
        <f>+'22년 시즌'!I18+'23년 시즌'!I18</f>
        <v>1</v>
      </c>
      <c r="J18" s="6">
        <f>+'22년 시즌'!J18+'23년 시즌'!J18</f>
        <v>1</v>
      </c>
      <c r="K18" s="6">
        <f>+'22년 시즌'!K18+'23년 시즌'!K18</f>
        <v>10</v>
      </c>
      <c r="L18" s="6">
        <f>+'22년 시즌'!L18+'23년 시즌'!L18</f>
        <v>9</v>
      </c>
      <c r="M18" s="6">
        <f>+'22년 시즌'!M18+'23년 시즌'!M18</f>
        <v>6</v>
      </c>
      <c r="N18" s="6">
        <f>+'22년 시즌'!N18+'23년 시즌'!N18</f>
        <v>5</v>
      </c>
      <c r="O18" s="6">
        <f>+'22년 시즌'!O18+'23년 시즌'!O18</f>
        <v>6</v>
      </c>
      <c r="P18" s="15">
        <f t="shared" si="2"/>
        <v>0.1621621622</v>
      </c>
      <c r="Q18" s="9">
        <f t="shared" si="3"/>
        <v>0.6774193548</v>
      </c>
      <c r="R18" s="10">
        <f t="shared" si="4"/>
        <v>0.5675675676</v>
      </c>
      <c r="S18" s="11">
        <f t="shared" si="5"/>
        <v>1.244986922</v>
      </c>
      <c r="T18" s="16">
        <f t="shared" si="6"/>
        <v>0.375</v>
      </c>
      <c r="U18" s="13">
        <f t="shared" si="7"/>
        <v>4</v>
      </c>
      <c r="V18" s="14">
        <f t="shared" si="8"/>
        <v>4</v>
      </c>
    </row>
    <row r="19" ht="16.5" customHeight="1">
      <c r="A19" s="4" t="s">
        <v>39</v>
      </c>
      <c r="B19" s="6">
        <f>+'22년 시즌'!B19+'23년 시즌'!B19</f>
        <v>16</v>
      </c>
      <c r="C19" s="7">
        <f t="shared" si="1"/>
        <v>0.3823529412</v>
      </c>
      <c r="D19" s="6">
        <f>+'22년 시즌'!D19+'23년 시즌'!D19</f>
        <v>40</v>
      </c>
      <c r="E19" s="6">
        <f>+'22년 시즌'!E19+'23년 시즌'!E19</f>
        <v>34</v>
      </c>
      <c r="F19" s="6">
        <f>+'22년 시즌'!F19+'23년 시즌'!F19</f>
        <v>13</v>
      </c>
      <c r="G19" s="6">
        <f>+'22년 시즌'!G19+'23년 시즌'!G19</f>
        <v>13</v>
      </c>
      <c r="H19" s="6">
        <f>+'22년 시즌'!H19+'23년 시즌'!H19</f>
        <v>0</v>
      </c>
      <c r="I19" s="6">
        <f>+'22년 시즌'!I19+'23년 시즌'!I19</f>
        <v>0</v>
      </c>
      <c r="J19" s="6">
        <f>+'22년 시즌'!J19+'23년 시즌'!J19</f>
        <v>0</v>
      </c>
      <c r="K19" s="6">
        <f>+'22년 시즌'!K19+'23년 시즌'!K19</f>
        <v>11</v>
      </c>
      <c r="L19" s="6">
        <f>+'22년 시즌'!L19+'23년 시즌'!L19</f>
        <v>11</v>
      </c>
      <c r="M19" s="6">
        <f>+'22년 시즌'!M19+'23년 시즌'!M19</f>
        <v>7</v>
      </c>
      <c r="N19" s="6">
        <f>+'22년 시즌'!N19+'23년 시즌'!N19</f>
        <v>5</v>
      </c>
      <c r="O19" s="6">
        <f>+'22년 시즌'!O19+'23년 시즌'!O19</f>
        <v>4</v>
      </c>
      <c r="P19" s="15">
        <f t="shared" si="2"/>
        <v>0.1</v>
      </c>
      <c r="Q19" s="9">
        <f t="shared" si="3"/>
        <v>0.3823529412</v>
      </c>
      <c r="R19" s="10">
        <f t="shared" si="4"/>
        <v>0.45</v>
      </c>
      <c r="S19" s="11">
        <f t="shared" si="5"/>
        <v>0.8323529412</v>
      </c>
      <c r="T19" s="19">
        <f t="shared" si="6"/>
        <v>0.1818181818</v>
      </c>
      <c r="U19" s="13">
        <f t="shared" si="7"/>
        <v>10</v>
      </c>
      <c r="V19" s="14">
        <f t="shared" si="8"/>
        <v>9</v>
      </c>
    </row>
    <row r="20" ht="16.5" customHeight="1">
      <c r="A20" s="4" t="s">
        <v>40</v>
      </c>
      <c r="B20" s="6">
        <f>+'22년 시즌'!B20+'23년 시즌'!B20</f>
        <v>24</v>
      </c>
      <c r="C20" s="7">
        <f t="shared" si="1"/>
        <v>0.1944444444</v>
      </c>
      <c r="D20" s="6">
        <f>+'22년 시즌'!D20+'23년 시즌'!D20</f>
        <v>47</v>
      </c>
      <c r="E20" s="6">
        <f>+'22년 시즌'!E20+'23년 시즌'!E20</f>
        <v>36</v>
      </c>
      <c r="F20" s="6">
        <f>+'22년 시즌'!F20+'23년 시즌'!F20</f>
        <v>7</v>
      </c>
      <c r="G20" s="6">
        <f>+'22년 시즌'!G20+'23년 시즌'!G20</f>
        <v>5</v>
      </c>
      <c r="H20" s="6">
        <f>+'22년 시즌'!H20+'23년 시즌'!H20</f>
        <v>2</v>
      </c>
      <c r="I20" s="6">
        <f>+'22년 시즌'!I20+'23년 시즌'!I20</f>
        <v>0</v>
      </c>
      <c r="J20" s="6">
        <f>+'22년 시즌'!J20+'23년 시즌'!J20</f>
        <v>0</v>
      </c>
      <c r="K20" s="6">
        <f>+'22년 시즌'!K20+'23년 시즌'!K20</f>
        <v>9</v>
      </c>
      <c r="L20" s="6">
        <f>+'22년 시즌'!L20+'23년 시즌'!L20</f>
        <v>14</v>
      </c>
      <c r="M20" s="6">
        <f>+'22년 시즌'!M20+'23년 시즌'!M20</f>
        <v>12</v>
      </c>
      <c r="N20" s="6">
        <f>+'22년 시즌'!N20+'23년 시즌'!N20</f>
        <v>11</v>
      </c>
      <c r="O20" s="6">
        <f>+'22년 시즌'!O20+'23년 시즌'!O20</f>
        <v>17</v>
      </c>
      <c r="P20" s="8">
        <f t="shared" si="2"/>
        <v>0.3617021277</v>
      </c>
      <c r="Q20" s="9">
        <f t="shared" si="3"/>
        <v>0.25</v>
      </c>
      <c r="R20" s="10">
        <f t="shared" si="4"/>
        <v>0.3829787234</v>
      </c>
      <c r="S20" s="11">
        <f t="shared" si="5"/>
        <v>0.6329787234</v>
      </c>
      <c r="T20" s="16">
        <f t="shared" si="6"/>
        <v>0.5862068966</v>
      </c>
      <c r="U20" s="13">
        <f t="shared" si="7"/>
        <v>14</v>
      </c>
      <c r="V20" s="14">
        <f t="shared" si="8"/>
        <v>15</v>
      </c>
    </row>
    <row r="21" ht="16.5" customHeight="1">
      <c r="A21" s="4" t="s">
        <v>41</v>
      </c>
      <c r="B21" s="6">
        <f>+'22년 시즌'!B21+'23년 시즌'!B21</f>
        <v>28</v>
      </c>
      <c r="C21" s="7">
        <f t="shared" si="1"/>
        <v>0.4285714286</v>
      </c>
      <c r="D21" s="6">
        <f>+'22년 시즌'!D21+'23년 시즌'!D21</f>
        <v>71</v>
      </c>
      <c r="E21" s="6">
        <f>+'22년 시즌'!E21+'23년 시즌'!E21</f>
        <v>63</v>
      </c>
      <c r="F21" s="6">
        <f>+'22년 시즌'!F21+'23년 시즌'!F21</f>
        <v>27</v>
      </c>
      <c r="G21" s="6">
        <f>+'22년 시즌'!G21+'23년 시즌'!G21</f>
        <v>22</v>
      </c>
      <c r="H21" s="6">
        <f>+'22년 시즌'!H21+'23년 시즌'!H21</f>
        <v>4</v>
      </c>
      <c r="I21" s="6">
        <f>+'22년 시즌'!I21+'23년 시즌'!I21</f>
        <v>0</v>
      </c>
      <c r="J21" s="6">
        <f>+'22년 시즌'!J21+'23년 시즌'!J21</f>
        <v>1</v>
      </c>
      <c r="K21" s="6">
        <f>+'22년 시즌'!K21+'23년 시즌'!K21</f>
        <v>22</v>
      </c>
      <c r="L21" s="6">
        <f>+'22년 시즌'!L21+'23년 시즌'!L21</f>
        <v>17</v>
      </c>
      <c r="M21" s="6">
        <f>+'22년 시즌'!M21+'23년 시즌'!M21</f>
        <v>13</v>
      </c>
      <c r="N21" s="6">
        <f>+'22년 시즌'!N21+'23년 시즌'!N21</f>
        <v>8</v>
      </c>
      <c r="O21" s="6">
        <f>+'22년 시즌'!O21+'23년 시즌'!O21</f>
        <v>10</v>
      </c>
      <c r="P21" s="15">
        <f t="shared" si="2"/>
        <v>0.1408450704</v>
      </c>
      <c r="Q21" s="9">
        <f t="shared" si="3"/>
        <v>0.5396825397</v>
      </c>
      <c r="R21" s="10">
        <f t="shared" si="4"/>
        <v>0.4929577465</v>
      </c>
      <c r="S21" s="11">
        <f t="shared" si="5"/>
        <v>1.032640286</v>
      </c>
      <c r="T21" s="20">
        <f t="shared" si="6"/>
        <v>0.2777777778</v>
      </c>
      <c r="U21" s="13">
        <f t="shared" si="7"/>
        <v>7</v>
      </c>
      <c r="V21" s="14">
        <f t="shared" si="8"/>
        <v>5</v>
      </c>
    </row>
    <row r="22" ht="16.5" customHeight="1">
      <c r="A22" s="4" t="s">
        <v>42</v>
      </c>
      <c r="B22" s="6">
        <f>+'22년 시즌'!B22+'23년 시즌'!B22</f>
        <v>13</v>
      </c>
      <c r="C22" s="7">
        <f t="shared" si="1"/>
        <v>0.3157894737</v>
      </c>
      <c r="D22" s="6">
        <f>+'22년 시즌'!D22+'23년 시즌'!D22</f>
        <v>24</v>
      </c>
      <c r="E22" s="6">
        <f>+'22년 시즌'!E22+'23년 시즌'!E22</f>
        <v>19</v>
      </c>
      <c r="F22" s="6">
        <f>+'22년 시즌'!F22+'23년 시즌'!F22</f>
        <v>6</v>
      </c>
      <c r="G22" s="6">
        <f>+'22년 시즌'!G22+'23년 시즌'!G22</f>
        <v>6</v>
      </c>
      <c r="H22" s="6">
        <f>+'22년 시즌'!H22+'23년 시즌'!H22</f>
        <v>0</v>
      </c>
      <c r="I22" s="6">
        <f>+'22년 시즌'!I22+'23년 시즌'!I22</f>
        <v>0</v>
      </c>
      <c r="J22" s="6">
        <f>+'22년 시즌'!J22+'23년 시즌'!J22</f>
        <v>0</v>
      </c>
      <c r="K22" s="6">
        <f>+'22년 시즌'!K22+'23년 시즌'!K22</f>
        <v>10</v>
      </c>
      <c r="L22" s="6">
        <f>+'22년 시즌'!L22+'23년 시즌'!L22</f>
        <v>2</v>
      </c>
      <c r="M22" s="6">
        <f>+'22년 시즌'!M22+'23년 시즌'!M22</f>
        <v>10</v>
      </c>
      <c r="N22" s="6">
        <f>+'22년 시즌'!N22+'23년 시즌'!N22</f>
        <v>4</v>
      </c>
      <c r="O22" s="6">
        <f>+'22년 시즌'!O22+'23년 시즌'!O22</f>
        <v>5</v>
      </c>
      <c r="P22" s="15">
        <f t="shared" si="2"/>
        <v>0.2083333333</v>
      </c>
      <c r="Q22" s="9">
        <f t="shared" si="3"/>
        <v>0.3157894737</v>
      </c>
      <c r="R22" s="10">
        <f t="shared" si="4"/>
        <v>0.4166666667</v>
      </c>
      <c r="S22" s="11">
        <f t="shared" si="5"/>
        <v>0.7324561404</v>
      </c>
      <c r="T22" s="21">
        <f t="shared" si="6"/>
        <v>0.3571428571</v>
      </c>
      <c r="U22" s="13">
        <f t="shared" si="7"/>
        <v>11</v>
      </c>
      <c r="V22" s="14">
        <f t="shared" si="8"/>
        <v>12</v>
      </c>
    </row>
    <row r="23" ht="16.5" customHeight="1">
      <c r="A23" s="4" t="s">
        <v>43</v>
      </c>
      <c r="B23" s="6">
        <f>+'22년 시즌'!B23+'23년 시즌'!B23</f>
        <v>23</v>
      </c>
      <c r="C23" s="7">
        <f t="shared" si="1"/>
        <v>0.3653846154</v>
      </c>
      <c r="D23" s="6">
        <f>+'22년 시즌'!D23+'23년 시즌'!D23</f>
        <v>62</v>
      </c>
      <c r="E23" s="6">
        <f>+'22년 시즌'!E23+'23년 시즌'!E23</f>
        <v>52</v>
      </c>
      <c r="F23" s="6">
        <f>+'22년 시즌'!F23+'23년 시즌'!F23</f>
        <v>19</v>
      </c>
      <c r="G23" s="6">
        <f>+'22년 시즌'!G23+'23년 시즌'!G23</f>
        <v>12</v>
      </c>
      <c r="H23" s="6">
        <f>+'22년 시즌'!H23+'23년 시즌'!H23</f>
        <v>6</v>
      </c>
      <c r="I23" s="6">
        <f>+'22년 시즌'!I23+'23년 시즌'!I23</f>
        <v>1</v>
      </c>
      <c r="J23" s="6">
        <f>+'22년 시즌'!J23+'23년 시즌'!J23</f>
        <v>0</v>
      </c>
      <c r="K23" s="6">
        <f>+'22년 시즌'!K23+'23년 시즌'!K23</f>
        <v>15</v>
      </c>
      <c r="L23" s="6">
        <f>+'22년 시즌'!L23+'23년 시즌'!L23</f>
        <v>13</v>
      </c>
      <c r="M23" s="6">
        <f>+'22년 시즌'!M23+'23년 시즌'!M23</f>
        <v>8</v>
      </c>
      <c r="N23" s="6">
        <f>+'22년 시즌'!N23+'23년 시즌'!N23</f>
        <v>10</v>
      </c>
      <c r="O23" s="6">
        <f>+'22년 시즌'!O23+'23년 시즌'!O23</f>
        <v>12</v>
      </c>
      <c r="P23" s="15">
        <f t="shared" si="2"/>
        <v>0.1935483871</v>
      </c>
      <c r="Q23" s="9">
        <f t="shared" si="3"/>
        <v>0.5192307692</v>
      </c>
      <c r="R23" s="10">
        <f t="shared" si="4"/>
        <v>0.4677419355</v>
      </c>
      <c r="S23" s="11">
        <f t="shared" si="5"/>
        <v>0.9869727047</v>
      </c>
      <c r="T23" s="20">
        <f t="shared" si="6"/>
        <v>0.3636363636</v>
      </c>
      <c r="U23" s="13">
        <f t="shared" si="7"/>
        <v>9</v>
      </c>
      <c r="V23" s="14">
        <f t="shared" si="8"/>
        <v>8</v>
      </c>
    </row>
    <row r="24" ht="16.5" customHeight="1">
      <c r="A24" s="4" t="s">
        <v>44</v>
      </c>
      <c r="B24" s="6">
        <f>+'22년 시즌'!B24+'23년 시즌'!B24</f>
        <v>7</v>
      </c>
      <c r="C24" s="7">
        <f t="shared" si="1"/>
        <v>0.09090909091</v>
      </c>
      <c r="D24" s="6">
        <f>+'22년 시즌'!D24+'23년 시즌'!D24</f>
        <v>16</v>
      </c>
      <c r="E24" s="6">
        <f>+'22년 시즌'!E24+'23년 시즌'!E24</f>
        <v>11</v>
      </c>
      <c r="F24" s="6">
        <f>+'22년 시즌'!F24+'23년 시즌'!F24</f>
        <v>1</v>
      </c>
      <c r="G24" s="6">
        <f>+'22년 시즌'!G24+'23년 시즌'!G24</f>
        <v>1</v>
      </c>
      <c r="H24" s="6">
        <f>+'22년 시즌'!H24+'23년 시즌'!H24</f>
        <v>0</v>
      </c>
      <c r="I24" s="6">
        <f>+'22년 시즌'!I24+'23년 시즌'!I24</f>
        <v>0</v>
      </c>
      <c r="J24" s="6">
        <f>+'22년 시즌'!J24+'23년 시즌'!J24</f>
        <v>0</v>
      </c>
      <c r="K24" s="6">
        <f>+'22년 시즌'!K24+'23년 시즌'!K24</f>
        <v>3</v>
      </c>
      <c r="L24" s="6">
        <f>+'22년 시즌'!L24+'23년 시즌'!L24</f>
        <v>0</v>
      </c>
      <c r="M24" s="6">
        <f>+'22년 시즌'!M24+'23년 시즌'!M24</f>
        <v>2</v>
      </c>
      <c r="N24" s="6">
        <f>+'22년 시즌'!N24+'23년 시즌'!N24</f>
        <v>2</v>
      </c>
      <c r="O24" s="6">
        <f>+'22년 시즌'!O24+'23년 시즌'!O24</f>
        <v>3</v>
      </c>
      <c r="P24" s="15">
        <f t="shared" si="2"/>
        <v>0.1875</v>
      </c>
      <c r="Q24" s="9">
        <f t="shared" si="3"/>
        <v>0.09090909091</v>
      </c>
      <c r="R24" s="10">
        <f t="shared" si="4"/>
        <v>0.1875</v>
      </c>
      <c r="S24" s="11">
        <f t="shared" si="5"/>
        <v>0.2784090909</v>
      </c>
      <c r="T24" s="22">
        <f t="shared" si="6"/>
        <v>0.2307692308</v>
      </c>
      <c r="U24" s="13">
        <f t="shared" si="7"/>
        <v>18</v>
      </c>
      <c r="V24" s="14">
        <f t="shared" si="8"/>
        <v>18</v>
      </c>
    </row>
    <row r="25" ht="16.5" customHeight="1">
      <c r="A25" s="23" t="s">
        <v>45</v>
      </c>
      <c r="B25" s="24"/>
      <c r="C25" s="25">
        <f t="shared" si="1"/>
        <v>0.3796296296</v>
      </c>
      <c r="D25" s="24">
        <f t="shared" ref="D25:O25" si="9">SUM(D4:D24)</f>
        <v>810</v>
      </c>
      <c r="E25" s="24">
        <f t="shared" si="9"/>
        <v>648</v>
      </c>
      <c r="F25" s="24">
        <f t="shared" si="9"/>
        <v>246</v>
      </c>
      <c r="G25" s="24">
        <f t="shared" si="9"/>
        <v>181</v>
      </c>
      <c r="H25" s="24">
        <f t="shared" si="9"/>
        <v>49</v>
      </c>
      <c r="I25" s="24">
        <f t="shared" si="9"/>
        <v>12</v>
      </c>
      <c r="J25" s="24">
        <f t="shared" si="9"/>
        <v>4</v>
      </c>
      <c r="K25" s="24">
        <f t="shared" si="9"/>
        <v>239</v>
      </c>
      <c r="L25" s="24">
        <f t="shared" si="9"/>
        <v>207</v>
      </c>
      <c r="M25" s="24">
        <f t="shared" si="9"/>
        <v>183</v>
      </c>
      <c r="N25" s="24">
        <f t="shared" si="9"/>
        <v>143</v>
      </c>
      <c r="O25" s="24">
        <f t="shared" si="9"/>
        <v>146</v>
      </c>
      <c r="P25" s="26">
        <f t="shared" si="2"/>
        <v>0.1802469136</v>
      </c>
      <c r="Q25" s="25">
        <f t="shared" si="3"/>
        <v>0.5108024691</v>
      </c>
      <c r="R25" s="25">
        <f t="shared" si="4"/>
        <v>0.4802469136</v>
      </c>
      <c r="S25" s="27">
        <f t="shared" si="5"/>
        <v>0.9910493827</v>
      </c>
      <c r="T25" s="27"/>
      <c r="U25" s="27"/>
      <c r="V25" s="27"/>
    </row>
    <row r="26" ht="16.5" customHeight="1">
      <c r="T26" s="2"/>
    </row>
    <row r="27" ht="16.5" customHeight="1">
      <c r="A27" s="3" t="s">
        <v>46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9"/>
      <c r="U27" s="28"/>
      <c r="V27" s="28"/>
    </row>
    <row r="28" ht="16.5" customHeight="1">
      <c r="A28" s="4" t="s">
        <v>2</v>
      </c>
      <c r="B28" s="4" t="s">
        <v>3</v>
      </c>
      <c r="C28" s="4" t="s">
        <v>47</v>
      </c>
      <c r="D28" s="4" t="s">
        <v>48</v>
      </c>
      <c r="E28" s="4" t="s">
        <v>49</v>
      </c>
      <c r="F28" s="4" t="s">
        <v>50</v>
      </c>
      <c r="G28" s="4" t="s">
        <v>6</v>
      </c>
      <c r="H28" s="4" t="s">
        <v>51</v>
      </c>
      <c r="I28" s="4" t="s">
        <v>52</v>
      </c>
      <c r="J28" s="4" t="s">
        <v>53</v>
      </c>
      <c r="K28" s="4" t="s">
        <v>54</v>
      </c>
      <c r="L28" s="4" t="s">
        <v>55</v>
      </c>
      <c r="M28" s="4" t="s">
        <v>56</v>
      </c>
      <c r="N28" s="4" t="s">
        <v>57</v>
      </c>
      <c r="O28" s="4" t="s">
        <v>58</v>
      </c>
      <c r="P28" s="4" t="s">
        <v>59</v>
      </c>
      <c r="Q28" s="4" t="s">
        <v>60</v>
      </c>
      <c r="R28" s="4" t="s">
        <v>61</v>
      </c>
      <c r="S28" s="4" t="s">
        <v>62</v>
      </c>
      <c r="T28" s="4" t="s">
        <v>63</v>
      </c>
      <c r="U28" s="4" t="s">
        <v>64</v>
      </c>
      <c r="V28" s="4" t="s">
        <v>65</v>
      </c>
    </row>
    <row r="29" ht="16.5" customHeight="1">
      <c r="A29" s="30" t="s">
        <v>24</v>
      </c>
      <c r="B29" s="6">
        <f>+'22년 드림즈(23)'!B29+'23년 상반기 코모도(23)'!B29+'23년 디비전 리그(23)'!B29+'22년 샘프리그(22)'!B30+'22년 샘프리그(22)'!B30</f>
        <v>14</v>
      </c>
      <c r="C29" s="6">
        <f>+'22년 드림즈(23)'!C29+'23년 상반기 코모도(23)'!C29+'23년 디비전 리그(23)'!C29+'22년 샘프리그(22)'!C30+'22년 샘프리그(22)'!C30</f>
        <v>1</v>
      </c>
      <c r="D29" s="6">
        <f>+'22년 드림즈(23)'!D29+'23년 상반기 코모도(23)'!D29+'23년 디비전 리그(23)'!D29+'22년 샘프리그(22)'!D30+'22년 샘프리그(22)'!D30</f>
        <v>2</v>
      </c>
      <c r="E29" s="6">
        <f>+'22년 드림즈(23)'!E29+'23년 상반기 코모도(23)'!E29+'23년 디비전 리그(23)'!E29+'22년 샘프리그(22)'!E30+'22년 샘프리그(22)'!E30</f>
        <v>0</v>
      </c>
      <c r="F29" s="6">
        <f>+'22년 드림즈(23)'!F29+'23년 상반기 코모도(23)'!F29+'23년 디비전 리그(23)'!F29+'22년 샘프리그(22)'!F30+'22년 샘프리그(22)'!F30</f>
        <v>75</v>
      </c>
      <c r="G29" s="6">
        <f>+'22년 드림즈(23)'!G29+'23년 상반기 코모도(23)'!G29+'23년 디비전 리그(23)'!G29+'22년 샘프리그(22)'!G30+'22년 샘프리그(22)'!G30</f>
        <v>40</v>
      </c>
      <c r="H29" s="31">
        <v>6.7</v>
      </c>
      <c r="I29" s="6">
        <f>+'22년 드림즈(23)'!I29+'23년 상반기 코모도(23)'!I29+'23년 디비전 리그(23)'!I29+'22년 샘프리그(22)'!I30+'22년 샘프리그(22)'!I30</f>
        <v>15</v>
      </c>
      <c r="J29" s="6">
        <f>+'22년 드림즈(23)'!J29+'23년 상반기 코모도(23)'!J29+'23년 디비전 리그(23)'!J29+'22년 샘프리그(22)'!J30+'22년 샘프리그(22)'!J30</f>
        <v>0</v>
      </c>
      <c r="K29" s="6">
        <f>+'22년 드림즈(23)'!K29+'23년 상반기 코모도(23)'!K29+'23년 디비전 리그(23)'!K29+'22년 샘프리그(22)'!K30+'22년 샘프리그(22)'!K30</f>
        <v>31</v>
      </c>
      <c r="L29" s="6">
        <f>+'22년 드림즈(23)'!L29+'23년 상반기 코모도(23)'!L29+'23년 디비전 리그(23)'!L29+'22년 샘프리그(22)'!L30+'22년 샘프리그(22)'!L30</f>
        <v>4</v>
      </c>
      <c r="M29" s="6">
        <f>+'22년 드림즈(23)'!M29+'23년 상반기 코모도(23)'!M29+'23년 디비전 리그(23)'!M29+'22년 샘프리그(22)'!M30+'22년 샘프리그(22)'!M30</f>
        <v>4</v>
      </c>
      <c r="N29" s="6">
        <f>+'22년 드림즈(23)'!N29+'23년 상반기 코모도(23)'!N29+'23년 디비전 리그(23)'!N29+'22년 샘프리그(22)'!N30+'22년 샘프리그(22)'!N30</f>
        <v>35</v>
      </c>
      <c r="O29" s="6">
        <f>+'22년 드림즈(23)'!O29+'23년 상반기 코모도(23)'!O29+'23년 디비전 리그(23)'!O29+'22년 샘프리그(22)'!O30+'22년 샘프리그(22)'!O30</f>
        <v>19</v>
      </c>
      <c r="P29" s="32">
        <f>+O29*9/H29</f>
        <v>25.52238806</v>
      </c>
      <c r="Q29" s="33">
        <f>(K29+L29)/H29</f>
        <v>5.223880597</v>
      </c>
      <c r="R29" s="34">
        <f>I29/H29</f>
        <v>2.23880597</v>
      </c>
      <c r="S29" s="34">
        <f t="shared" ref="S29:S37" si="10">H29/B29</f>
        <v>0.4785714286</v>
      </c>
      <c r="T29" s="33">
        <f>M29/H29</f>
        <v>0.5970149254</v>
      </c>
      <c r="U29" s="35">
        <f>O29/N29</f>
        <v>0.5428571429</v>
      </c>
      <c r="V29" s="33">
        <f>(I29+K29+L29)/H29</f>
        <v>7.462686567</v>
      </c>
    </row>
    <row r="30" ht="16.5" customHeight="1">
      <c r="A30" s="30" t="s">
        <v>27</v>
      </c>
      <c r="B30" s="6">
        <f>+'22년 샘프리그(22)'!B29</f>
        <v>1</v>
      </c>
      <c r="C30" s="6">
        <f>+'22년 샘프리그(22)'!C29</f>
        <v>0</v>
      </c>
      <c r="D30" s="6">
        <f>+'22년 샘프리그(22)'!D29</f>
        <v>0</v>
      </c>
      <c r="E30" s="6">
        <f>+'22년 샘프리그(22)'!E29</f>
        <v>0</v>
      </c>
      <c r="F30" s="6">
        <f>+'22년 샘프리그(22)'!F29</f>
        <v>1</v>
      </c>
      <c r="G30" s="6">
        <f>+'22년 샘프리그(22)'!G29</f>
        <v>0</v>
      </c>
      <c r="H30" s="31">
        <f>+'22년 샘프리그(22)'!H29</f>
        <v>0</v>
      </c>
      <c r="I30" s="6">
        <f>+'22년 샘프리그(22)'!I29</f>
        <v>0</v>
      </c>
      <c r="J30" s="6">
        <f>+'22년 샘프리그(22)'!J29</f>
        <v>0</v>
      </c>
      <c r="K30" s="6">
        <f>+'22년 샘프리그(22)'!K29</f>
        <v>1</v>
      </c>
      <c r="L30" s="6">
        <f>+'22년 샘프리그(22)'!L29</f>
        <v>0</v>
      </c>
      <c r="M30" s="6">
        <f>+'22년 샘프리그(22)'!M29</f>
        <v>0</v>
      </c>
      <c r="N30" s="6">
        <f>+'22년 샘프리그(22)'!N29</f>
        <v>0</v>
      </c>
      <c r="O30" s="6">
        <f>+'22년 샘프리그(22)'!O29</f>
        <v>0</v>
      </c>
      <c r="P30" s="32">
        <v>0.0</v>
      </c>
      <c r="Q30" s="33" t="s">
        <v>66</v>
      </c>
      <c r="R30" s="34" t="s">
        <v>66</v>
      </c>
      <c r="S30" s="34">
        <f t="shared" si="10"/>
        <v>0</v>
      </c>
      <c r="T30" s="36" t="s">
        <v>66</v>
      </c>
      <c r="U30" s="36" t="s">
        <v>66</v>
      </c>
      <c r="V30" s="36" t="s">
        <v>66</v>
      </c>
    </row>
    <row r="31" ht="16.5" customHeight="1">
      <c r="A31" s="30" t="s">
        <v>29</v>
      </c>
      <c r="B31" s="6">
        <f>+'22년 드림즈(23)'!B30+'23년 상반기 코모도(23)'!B30+'23년 디비전 리그(23)'!B30</f>
        <v>9</v>
      </c>
      <c r="C31" s="6">
        <f>+'22년 드림즈(23)'!C30+'23년 상반기 코모도(23)'!C30+'23년 디비전 리그(23)'!C30</f>
        <v>1</v>
      </c>
      <c r="D31" s="6">
        <f>+'22년 드림즈(23)'!D30+'23년 상반기 코모도(23)'!D30+'23년 디비전 리그(23)'!D30</f>
        <v>2</v>
      </c>
      <c r="E31" s="6">
        <f>+'22년 드림즈(23)'!E30+'23년 상반기 코모도(23)'!E30+'23년 디비전 리그(23)'!E30</f>
        <v>0</v>
      </c>
      <c r="F31" s="6">
        <f>+'22년 드림즈(23)'!F30+'23년 상반기 코모도(23)'!F30+'23년 디비전 리그(23)'!F30</f>
        <v>113</v>
      </c>
      <c r="G31" s="6">
        <f>+'22년 드림즈(23)'!G30+'23년 상반기 코모도(23)'!G30+'23년 디비전 리그(23)'!G30</f>
        <v>85</v>
      </c>
      <c r="H31" s="31">
        <v>13.0</v>
      </c>
      <c r="I31" s="6">
        <f>+'22년 드림즈(23)'!I30+'23년 상반기 코모도(23)'!I30+'23년 디비전 리그(23)'!I30</f>
        <v>33</v>
      </c>
      <c r="J31" s="6">
        <f>+'22년 드림즈(23)'!J30+'23년 상반기 코모도(23)'!J30+'23년 디비전 리그(23)'!J30</f>
        <v>3</v>
      </c>
      <c r="K31" s="6">
        <f>+'22년 드림즈(23)'!K30+'23년 상반기 코모도(23)'!K30+'23년 디비전 리그(23)'!K30</f>
        <v>23</v>
      </c>
      <c r="L31" s="6">
        <f>+'22년 드림즈(23)'!L30+'23년 상반기 코모도(23)'!L30+'23년 디비전 리그(23)'!L30</f>
        <v>5</v>
      </c>
      <c r="M31" s="6">
        <f>+'22년 드림즈(23)'!M30+'23년 상반기 코모도(23)'!M30+'23년 디비전 리그(23)'!M30</f>
        <v>11</v>
      </c>
      <c r="N31" s="6">
        <f>+'22년 드림즈(23)'!N30+'23년 상반기 코모도(23)'!N30+'23년 디비전 리그(23)'!N30</f>
        <v>48</v>
      </c>
      <c r="O31" s="6">
        <f>+'22년 드림즈(23)'!O30+'23년 상반기 코모도(23)'!O30+'23년 디비전 리그(23)'!O30</f>
        <v>32</v>
      </c>
      <c r="P31" s="32">
        <f t="shared" ref="P31:P33" si="11">+O31*9/H31</f>
        <v>22.15384615</v>
      </c>
      <c r="Q31" s="33">
        <f t="shared" ref="Q31:Q37" si="12">(K31+L31)/H31</f>
        <v>2.153846154</v>
      </c>
      <c r="R31" s="34">
        <f t="shared" ref="R31:R37" si="13">I31/H31</f>
        <v>2.538461538</v>
      </c>
      <c r="S31" s="34">
        <f t="shared" si="10"/>
        <v>1.444444444</v>
      </c>
      <c r="T31" s="33">
        <f t="shared" ref="T31:T37" si="14">M31/H31</f>
        <v>0.8461538462</v>
      </c>
      <c r="U31" s="35">
        <f t="shared" ref="U31:U33" si="15">O31/N31</f>
        <v>0.6666666667</v>
      </c>
      <c r="V31" s="33">
        <f t="shared" ref="V31:V37" si="16">(I31+K31+L31)/H31</f>
        <v>4.692307692</v>
      </c>
    </row>
    <row r="32" ht="16.5" customHeight="1">
      <c r="A32" s="30" t="s">
        <v>33</v>
      </c>
      <c r="B32" s="6">
        <f>+'22년 드림즈(23)'!B31+'23년 상반기 코모도(23)'!B31+'23년 디비전 리그(23)'!B31+'22년 샘프리그(22)'!B31</f>
        <v>19</v>
      </c>
      <c r="C32" s="6">
        <f>+'22년 드림즈(23)'!C31+'23년 상반기 코모도(23)'!C31+'23년 디비전 리그(23)'!C31+'22년 샘프리그(22)'!C31</f>
        <v>3</v>
      </c>
      <c r="D32" s="6">
        <f>+'22년 드림즈(23)'!D31+'23년 상반기 코모도(23)'!D31+'23년 디비전 리그(23)'!D31+'22년 샘프리그(22)'!D31</f>
        <v>3</v>
      </c>
      <c r="E32" s="6">
        <f>+'22년 드림즈(23)'!E31+'23년 상반기 코모도(23)'!E31+'23년 디비전 리그(23)'!E31+'22년 샘프리그(22)'!E31</f>
        <v>1</v>
      </c>
      <c r="F32" s="6">
        <f>+'22년 드림즈(23)'!F31+'23년 상반기 코모도(23)'!F31+'23년 디비전 리그(23)'!F31+'22년 샘프리그(22)'!F31</f>
        <v>151</v>
      </c>
      <c r="G32" s="6">
        <f>+'22년 드림즈(23)'!G31+'23년 상반기 코모도(23)'!G31+'23년 디비전 리그(23)'!G31+'22년 샘프리그(22)'!G31</f>
        <v>127</v>
      </c>
      <c r="H32" s="31">
        <v>27.333</v>
      </c>
      <c r="I32" s="6">
        <f>+'22년 드림즈(23)'!I31+'23년 상반기 코모도(23)'!I31+'23년 디비전 리그(23)'!I31+'22년 샘프리그(22)'!I31</f>
        <v>39</v>
      </c>
      <c r="J32" s="6">
        <f>+'22년 드림즈(23)'!J31+'23년 상반기 코모도(23)'!J31+'23년 디비전 리그(23)'!J31+'22년 샘프리그(22)'!J31</f>
        <v>0</v>
      </c>
      <c r="K32" s="6">
        <f>+'22년 드림즈(23)'!K31+'23년 상반기 코모도(23)'!K31+'23년 디비전 리그(23)'!K31+'22년 샘프리그(22)'!K31</f>
        <v>20</v>
      </c>
      <c r="L32" s="6">
        <f>+'22년 드림즈(23)'!L31+'23년 상반기 코모도(23)'!L31+'23년 디비전 리그(23)'!L31+'22년 샘프리그(22)'!L31</f>
        <v>4</v>
      </c>
      <c r="M32" s="6">
        <f>+'22년 드림즈(23)'!M31+'23년 상반기 코모도(23)'!M31+'23년 디비전 리그(23)'!M31+'22년 샘프리그(22)'!M31</f>
        <v>39</v>
      </c>
      <c r="N32" s="6">
        <f>+'22년 드림즈(23)'!N31+'23년 상반기 코모도(23)'!N31+'23년 디비전 리그(23)'!N31+'22년 샘프리그(22)'!N31</f>
        <v>36</v>
      </c>
      <c r="O32" s="6">
        <f>+'22년 드림즈(23)'!O31+'23년 상반기 코모도(23)'!O31+'23년 디비전 리그(23)'!O31+'22년 샘프리그(22)'!O31</f>
        <v>19</v>
      </c>
      <c r="P32" s="32">
        <f t="shared" si="11"/>
        <v>6.256173856</v>
      </c>
      <c r="Q32" s="33">
        <f t="shared" si="12"/>
        <v>0.8780594885</v>
      </c>
      <c r="R32" s="34">
        <f t="shared" si="13"/>
        <v>1.426846669</v>
      </c>
      <c r="S32" s="34">
        <f t="shared" si="10"/>
        <v>1.438578947</v>
      </c>
      <c r="T32" s="33">
        <f t="shared" si="14"/>
        <v>1.426846669</v>
      </c>
      <c r="U32" s="35">
        <f t="shared" si="15"/>
        <v>0.5277777778</v>
      </c>
      <c r="V32" s="33">
        <f t="shared" si="16"/>
        <v>2.304906157</v>
      </c>
    </row>
    <row r="33" ht="16.5" customHeight="1">
      <c r="A33" s="30" t="s">
        <v>36</v>
      </c>
      <c r="B33" s="6">
        <f>+'22년 드림즈(23)'!B32+'23년 상반기 코모도(23)'!B32+'23년 디비전 리그(23)'!B32+'22년 샘프리그(22)'!B34</f>
        <v>12</v>
      </c>
      <c r="C33" s="6">
        <f>+'22년 드림즈(23)'!C32+'23년 상반기 코모도(23)'!C32+'23년 디비전 리그(23)'!C32+'22년 샘프리그(22)'!C34</f>
        <v>0</v>
      </c>
      <c r="D33" s="6">
        <f>+'22년 드림즈(23)'!D32+'23년 상반기 코모도(23)'!D32+'23년 디비전 리그(23)'!D32+'22년 샘프리그(22)'!D34</f>
        <v>3</v>
      </c>
      <c r="E33" s="6">
        <f>+'22년 드림즈(23)'!E32+'23년 상반기 코모도(23)'!E32+'23년 디비전 리그(23)'!E32+'22년 샘프리그(22)'!E34</f>
        <v>0</v>
      </c>
      <c r="F33" s="6">
        <f>+'22년 드림즈(23)'!F32+'23년 상반기 코모도(23)'!F32+'23년 디비전 리그(23)'!F32+'22년 샘프리그(22)'!F34</f>
        <v>143</v>
      </c>
      <c r="G33" s="6">
        <f>+'22년 드림즈(23)'!G32+'23년 상반기 코모도(23)'!G32+'23년 디비전 리그(23)'!G32+'22년 샘프리그(22)'!G34</f>
        <v>101</v>
      </c>
      <c r="H33" s="31">
        <v>19.0</v>
      </c>
      <c r="I33" s="6">
        <f>+'22년 드림즈(23)'!I32+'23년 상반기 코모도(23)'!I32+'23년 디비전 리그(23)'!I32+'22년 샘프리그(22)'!I34</f>
        <v>41</v>
      </c>
      <c r="J33" s="6">
        <f>+'22년 드림즈(23)'!J32+'23년 상반기 코모도(23)'!J32+'23년 디비전 리그(23)'!J32+'22년 샘프리그(22)'!J34</f>
        <v>2</v>
      </c>
      <c r="K33" s="6">
        <f>+'22년 드림즈(23)'!K32+'23년 상반기 코모도(23)'!K32+'23년 디비전 리그(23)'!K32+'22년 샘프리그(22)'!K34</f>
        <v>38</v>
      </c>
      <c r="L33" s="6">
        <f>+'22년 드림즈(23)'!L32+'23년 상반기 코모도(23)'!L32+'23년 디비전 리그(23)'!L32+'22년 샘프리그(22)'!L34</f>
        <v>3</v>
      </c>
      <c r="M33" s="6">
        <f>+'22년 드림즈(23)'!M32+'23년 상반기 코모도(23)'!M32+'23년 디비전 리그(23)'!M32+'22년 샘프리그(22)'!M34</f>
        <v>21</v>
      </c>
      <c r="N33" s="6">
        <f>+'22년 드림즈(23)'!N32+'23년 상반기 코모도(23)'!N32+'23년 디비전 리그(23)'!N32+'22년 샘프리그(22)'!N34</f>
        <v>58</v>
      </c>
      <c r="O33" s="6">
        <f>+'22년 드림즈(23)'!O32+'23년 상반기 코모도(23)'!O32+'23년 디비전 리그(23)'!O32+'22년 샘프리그(22)'!O34</f>
        <v>41</v>
      </c>
      <c r="P33" s="32">
        <f t="shared" si="11"/>
        <v>19.42105263</v>
      </c>
      <c r="Q33" s="33">
        <f t="shared" si="12"/>
        <v>2.157894737</v>
      </c>
      <c r="R33" s="34">
        <f t="shared" si="13"/>
        <v>2.157894737</v>
      </c>
      <c r="S33" s="34">
        <f t="shared" si="10"/>
        <v>1.583333333</v>
      </c>
      <c r="T33" s="33">
        <f t="shared" si="14"/>
        <v>1.105263158</v>
      </c>
      <c r="U33" s="35">
        <f t="shared" si="15"/>
        <v>0.7068965517</v>
      </c>
      <c r="V33" s="33">
        <f t="shared" si="16"/>
        <v>4.315789474</v>
      </c>
    </row>
    <row r="34" ht="16.5" customHeight="1">
      <c r="A34" s="30" t="s">
        <v>37</v>
      </c>
      <c r="B34" s="6">
        <f>+'23년 디비전 리그(23)'!B33</f>
        <v>1</v>
      </c>
      <c r="C34" s="6">
        <f>+'23년 디비전 리그(23)'!C33</f>
        <v>0</v>
      </c>
      <c r="D34" s="6">
        <f>+'23년 디비전 리그(23)'!D33</f>
        <v>0</v>
      </c>
      <c r="E34" s="6">
        <f>+'23년 디비전 리그(23)'!E33</f>
        <v>0</v>
      </c>
      <c r="F34" s="6">
        <f>+'23년 디비전 리그(23)'!F33</f>
        <v>3</v>
      </c>
      <c r="G34" s="6">
        <f>+'23년 디비전 리그(23)'!G33</f>
        <v>2</v>
      </c>
      <c r="H34" s="31">
        <v>1.0</v>
      </c>
      <c r="I34" s="6">
        <f>+'23년 디비전 리그(23)'!I33</f>
        <v>1</v>
      </c>
      <c r="J34" s="6">
        <f>+'23년 디비전 리그(23)'!J33</f>
        <v>0</v>
      </c>
      <c r="K34" s="6">
        <f>+'23년 디비전 리그(23)'!K33</f>
        <v>1</v>
      </c>
      <c r="L34" s="6">
        <f>+'23년 디비전 리그(23)'!L33</f>
        <v>0</v>
      </c>
      <c r="M34" s="6">
        <f>+'23년 디비전 리그(23)'!M33</f>
        <v>1</v>
      </c>
      <c r="N34" s="6">
        <f>+'23년 디비전 리그(23)'!N33</f>
        <v>0</v>
      </c>
      <c r="O34" s="6">
        <f>+'23년 디비전 리그(23)'!O33</f>
        <v>0</v>
      </c>
      <c r="P34" s="32">
        <v>0.0</v>
      </c>
      <c r="Q34" s="33">
        <f t="shared" si="12"/>
        <v>1</v>
      </c>
      <c r="R34" s="34">
        <f t="shared" si="13"/>
        <v>1</v>
      </c>
      <c r="S34" s="34">
        <f t="shared" si="10"/>
        <v>1</v>
      </c>
      <c r="T34" s="36">
        <f t="shared" si="14"/>
        <v>1</v>
      </c>
      <c r="U34" s="36" t="s">
        <v>66</v>
      </c>
      <c r="V34" s="36">
        <f t="shared" si="16"/>
        <v>2</v>
      </c>
    </row>
    <row r="35" ht="16.5" customHeight="1">
      <c r="A35" s="30" t="s">
        <v>42</v>
      </c>
      <c r="B35" s="6">
        <f>+'22년 드림즈(23)'!B33+'23년 상반기 코모도(23)'!B33+'23년 디비전 리그(23)'!B34+'22년 샘프리그(22)'!B33</f>
        <v>6</v>
      </c>
      <c r="C35" s="6">
        <f>+'22년 드림즈(23)'!C33+'23년 상반기 코모도(23)'!C33+'23년 디비전 리그(23)'!C34+'22년 샘프리그(22)'!C33</f>
        <v>2</v>
      </c>
      <c r="D35" s="6">
        <f>+'22년 드림즈(23)'!D33+'23년 상반기 코모도(23)'!D33+'23년 디비전 리그(23)'!D34+'22년 샘프리그(22)'!D33</f>
        <v>2</v>
      </c>
      <c r="E35" s="6">
        <f>+'22년 드림즈(23)'!E33+'23년 상반기 코모도(23)'!E33+'23년 디비전 리그(23)'!E34+'22년 샘프리그(22)'!E33</f>
        <v>0</v>
      </c>
      <c r="F35" s="6">
        <f>+'22년 드림즈(23)'!F33+'23년 상반기 코모도(23)'!F33+'23년 디비전 리그(23)'!F34+'22년 샘프리그(22)'!F33</f>
        <v>97</v>
      </c>
      <c r="G35" s="6">
        <f>+'22년 드림즈(23)'!G33+'23년 상반기 코모도(23)'!G33+'23년 디비전 리그(23)'!G34+'22년 샘프리그(22)'!G33</f>
        <v>53</v>
      </c>
      <c r="H35" s="31">
        <f>+'22년 드림즈(23)'!H33+'23년 상반기 코모도(23)'!H33+'23년 디비전 리그(23)'!H34+'22년 샘프리그(22)'!H33</f>
        <v>12.99996667</v>
      </c>
      <c r="I35" s="6">
        <f>+'22년 드림즈(23)'!I33+'23년 상반기 코모도(23)'!I33+'23년 디비전 리그(23)'!I34+'22년 샘프리그(22)'!I33</f>
        <v>16</v>
      </c>
      <c r="J35" s="6">
        <f>+'22년 드림즈(23)'!J33+'23년 상반기 코모도(23)'!J33+'23년 디비전 리그(23)'!J34+'22년 샘프리그(22)'!J33</f>
        <v>1</v>
      </c>
      <c r="K35" s="6">
        <f>+'22년 드림즈(23)'!K33+'23년 상반기 코모도(23)'!K33+'23년 디비전 리그(23)'!K34+'22년 샘프리그(22)'!K33</f>
        <v>43</v>
      </c>
      <c r="L35" s="6">
        <f>+'22년 드림즈(23)'!L33+'23년 상반기 코모도(23)'!L33+'23년 디비전 리그(23)'!L34+'22년 샘프리그(22)'!L33</f>
        <v>0</v>
      </c>
      <c r="M35" s="6">
        <f>+'22년 드림즈(23)'!M33+'23년 상반기 코모도(23)'!M33+'23년 디비전 리그(23)'!M34+'22년 샘프리그(22)'!M33</f>
        <v>13</v>
      </c>
      <c r="N35" s="6">
        <f>+'22년 드림즈(23)'!N33+'23년 상반기 코모도(23)'!N33+'23년 디비전 리그(23)'!N34+'22년 샘프리그(22)'!N33</f>
        <v>35</v>
      </c>
      <c r="O35" s="6">
        <f>+'22년 드림즈(23)'!O33+'23년 상반기 코모도(23)'!O33+'23년 디비전 리그(23)'!O34+'22년 샘프리그(22)'!O33</f>
        <v>21</v>
      </c>
      <c r="P35" s="32">
        <f t="shared" ref="P35:P37" si="17">+O35*9/H35</f>
        <v>14.53849882</v>
      </c>
      <c r="Q35" s="33">
        <f t="shared" si="12"/>
        <v>3.307700789</v>
      </c>
      <c r="R35" s="34">
        <f t="shared" si="13"/>
        <v>1.230772387</v>
      </c>
      <c r="S35" s="34">
        <f t="shared" si="10"/>
        <v>2.166661111</v>
      </c>
      <c r="T35" s="33">
        <f t="shared" si="14"/>
        <v>1.000002564</v>
      </c>
      <c r="U35" s="35">
        <f t="shared" ref="U35:U37" si="18">O35/N35</f>
        <v>0.6</v>
      </c>
      <c r="V35" s="33">
        <f t="shared" si="16"/>
        <v>4.538473176</v>
      </c>
    </row>
    <row r="36" ht="16.5" customHeight="1">
      <c r="A36" s="30" t="s">
        <v>43</v>
      </c>
      <c r="B36" s="6">
        <f>+'22년 드림즈(23)'!B34+'23년 상반기 코모도(23)'!B34+'23년 디비전 리그(23)'!B35+'22년 샘프리그(22)'!B32</f>
        <v>24</v>
      </c>
      <c r="C36" s="6">
        <f>+'22년 드림즈(23)'!C34+'23년 상반기 코모도(23)'!C34+'23년 디비전 리그(23)'!C35+'22년 샘프리그(22)'!C32</f>
        <v>5</v>
      </c>
      <c r="D36" s="6">
        <f>+'22년 드림즈(23)'!D34+'23년 상반기 코모도(23)'!D34+'23년 디비전 리그(23)'!D35+'22년 샘프리그(22)'!D32</f>
        <v>8</v>
      </c>
      <c r="E36" s="6">
        <f>+'22년 드림즈(23)'!E34+'23년 상반기 코모도(23)'!E34+'23년 디비전 리그(23)'!E35+'22년 샘프리그(22)'!E32</f>
        <v>3</v>
      </c>
      <c r="F36" s="6">
        <f>+'22년 드림즈(23)'!F34+'23년 상반기 코모도(23)'!F34+'23년 디비전 리그(23)'!F35+'22년 샘프리그(22)'!F32</f>
        <v>390</v>
      </c>
      <c r="G36" s="6">
        <f>+'22년 드림즈(23)'!G34+'23년 상반기 코모도(23)'!G34+'23년 디비전 리그(23)'!G35+'22년 샘프리그(22)'!G32</f>
        <v>284</v>
      </c>
      <c r="H36" s="31">
        <f>+'22년 드림즈(23)'!H34+'23년 상반기 코모도(23)'!H34+'23년 디비전 리그(23)'!H35+'22년 샘프리그(22)'!H32</f>
        <v>54.99996666</v>
      </c>
      <c r="I36" s="6">
        <f>+'22년 드림즈(23)'!I34+'23년 상반기 코모도(23)'!I34+'23년 디비전 리그(23)'!I35+'22년 샘프리그(22)'!I32</f>
        <v>102</v>
      </c>
      <c r="J36" s="6">
        <f>+'22년 드림즈(23)'!J34+'23년 상반기 코모도(23)'!J34+'23년 디비전 리그(23)'!J35+'22년 샘프리그(22)'!J32</f>
        <v>1</v>
      </c>
      <c r="K36" s="6">
        <f>+'22년 드림즈(23)'!K34+'23년 상반기 코모도(23)'!K34+'23년 디비전 리그(23)'!K35+'22년 샘프리그(22)'!K32</f>
        <v>90</v>
      </c>
      <c r="L36" s="6">
        <f>+'22년 드림즈(23)'!L34+'23년 상반기 코모도(23)'!L34+'23년 디비전 리그(23)'!L35+'22년 샘프리그(22)'!L32</f>
        <v>15</v>
      </c>
      <c r="M36" s="6">
        <f>+'22년 드림즈(23)'!M34+'23년 상반기 코모도(23)'!M34+'23년 디비전 리그(23)'!M35+'22년 샘프리그(22)'!M32</f>
        <v>86</v>
      </c>
      <c r="N36" s="6">
        <f>+'22년 드림즈(23)'!N34+'23년 상반기 코모도(23)'!N34+'23년 디비전 리그(23)'!N35+'22년 샘프리그(22)'!N32</f>
        <v>141</v>
      </c>
      <c r="O36" s="6">
        <f>+'22년 드림즈(23)'!O34+'23년 상반기 코모도(23)'!O34+'23년 디비전 리그(23)'!O35+'22년 샘프리그(22)'!O32</f>
        <v>95</v>
      </c>
      <c r="P36" s="32">
        <f t="shared" si="17"/>
        <v>15.54546397</v>
      </c>
      <c r="Q36" s="33">
        <f t="shared" si="12"/>
        <v>1.909092066</v>
      </c>
      <c r="R36" s="34">
        <f t="shared" si="13"/>
        <v>1.854546579</v>
      </c>
      <c r="S36" s="34">
        <f t="shared" si="10"/>
        <v>2.291665278</v>
      </c>
      <c r="T36" s="33">
        <f t="shared" si="14"/>
        <v>1.563637311</v>
      </c>
      <c r="U36" s="35">
        <f t="shared" si="18"/>
        <v>0.6737588652</v>
      </c>
      <c r="V36" s="33">
        <f t="shared" si="16"/>
        <v>3.763638645</v>
      </c>
    </row>
    <row r="37" ht="16.5" customHeight="1">
      <c r="A37" s="23" t="s">
        <v>45</v>
      </c>
      <c r="B37" s="23">
        <f t="shared" ref="B37:O37" si="19">SUM(B29:B36)</f>
        <v>86</v>
      </c>
      <c r="C37" s="23">
        <f t="shared" si="19"/>
        <v>12</v>
      </c>
      <c r="D37" s="23">
        <f t="shared" si="19"/>
        <v>20</v>
      </c>
      <c r="E37" s="23">
        <f t="shared" si="19"/>
        <v>4</v>
      </c>
      <c r="F37" s="23">
        <f t="shared" si="19"/>
        <v>973</v>
      </c>
      <c r="G37" s="23">
        <f t="shared" si="19"/>
        <v>692</v>
      </c>
      <c r="H37" s="37">
        <f t="shared" si="19"/>
        <v>135.0329333</v>
      </c>
      <c r="I37" s="23">
        <f t="shared" si="19"/>
        <v>247</v>
      </c>
      <c r="J37" s="23">
        <f t="shared" si="19"/>
        <v>7</v>
      </c>
      <c r="K37" s="23">
        <f t="shared" si="19"/>
        <v>247</v>
      </c>
      <c r="L37" s="23">
        <f t="shared" si="19"/>
        <v>31</v>
      </c>
      <c r="M37" s="23">
        <f t="shared" si="19"/>
        <v>175</v>
      </c>
      <c r="N37" s="23">
        <f t="shared" si="19"/>
        <v>353</v>
      </c>
      <c r="O37" s="23">
        <f t="shared" si="19"/>
        <v>227</v>
      </c>
      <c r="P37" s="38">
        <f t="shared" si="17"/>
        <v>15.12964245</v>
      </c>
      <c r="Q37" s="39">
        <f t="shared" si="12"/>
        <v>2.058757024</v>
      </c>
      <c r="R37" s="40">
        <f t="shared" si="13"/>
        <v>1.829183399</v>
      </c>
      <c r="S37" s="40">
        <f t="shared" si="10"/>
        <v>1.570150388</v>
      </c>
      <c r="T37" s="39">
        <f t="shared" si="14"/>
        <v>1.295980141</v>
      </c>
      <c r="U37" s="41">
        <f t="shared" si="18"/>
        <v>0.6430594901</v>
      </c>
      <c r="V37" s="39">
        <f t="shared" si="16"/>
        <v>3.887940424</v>
      </c>
    </row>
    <row r="38" ht="16.5" customHeight="1">
      <c r="T38" s="2"/>
    </row>
    <row r="39" ht="16.5" customHeight="1">
      <c r="T39" s="2"/>
    </row>
    <row r="40" ht="16.5" customHeight="1">
      <c r="T40" s="2"/>
    </row>
    <row r="41" ht="16.5" customHeight="1">
      <c r="T41" s="2"/>
    </row>
    <row r="42" ht="16.5" customHeight="1">
      <c r="T42" s="2"/>
    </row>
    <row r="43" ht="16.5" customHeight="1">
      <c r="T43" s="2"/>
    </row>
    <row r="44" ht="16.5" customHeight="1">
      <c r="T44" s="2"/>
    </row>
    <row r="45" ht="16.5" customHeight="1">
      <c r="T45" s="2"/>
    </row>
    <row r="46" ht="16.5" customHeight="1">
      <c r="T46" s="2"/>
    </row>
    <row r="47" ht="16.5" customHeight="1">
      <c r="T47" s="2"/>
    </row>
    <row r="48" ht="16.5" customHeight="1">
      <c r="T48" s="2"/>
    </row>
    <row r="49" ht="16.5" customHeight="1">
      <c r="T49" s="2"/>
    </row>
    <row r="50" ht="16.5" customHeight="1">
      <c r="T50" s="2"/>
    </row>
    <row r="51" ht="16.5" customHeight="1">
      <c r="T51" s="2"/>
    </row>
    <row r="52" ht="16.5" customHeight="1">
      <c r="T52" s="2"/>
    </row>
    <row r="53" ht="16.5" customHeight="1">
      <c r="T53" s="2"/>
    </row>
    <row r="54" ht="16.5" customHeight="1">
      <c r="T54" s="2"/>
    </row>
    <row r="55" ht="16.5" customHeight="1">
      <c r="T55" s="2"/>
    </row>
    <row r="56" ht="16.5" customHeight="1">
      <c r="T56" s="2"/>
    </row>
    <row r="57" ht="16.5" customHeight="1">
      <c r="T57" s="2"/>
    </row>
    <row r="58" ht="16.5" customHeight="1">
      <c r="T58" s="2"/>
    </row>
    <row r="59" ht="16.5" customHeight="1">
      <c r="T59" s="2"/>
    </row>
    <row r="60" ht="16.5" customHeight="1">
      <c r="T60" s="2"/>
    </row>
    <row r="61" ht="16.5" customHeight="1">
      <c r="T61" s="2"/>
    </row>
    <row r="62" ht="16.5" customHeight="1">
      <c r="T62" s="2"/>
    </row>
    <row r="63" ht="16.5" customHeight="1">
      <c r="T63" s="2"/>
    </row>
    <row r="64" ht="16.5" customHeight="1">
      <c r="T64" s="2"/>
    </row>
    <row r="65" ht="16.5" customHeight="1">
      <c r="T65" s="2"/>
    </row>
    <row r="66" ht="16.5" customHeight="1">
      <c r="T66" s="2"/>
    </row>
    <row r="67" ht="16.5" customHeight="1">
      <c r="T67" s="2"/>
    </row>
    <row r="68" ht="16.5" customHeight="1">
      <c r="T68" s="2"/>
    </row>
    <row r="69" ht="16.5" customHeight="1">
      <c r="T69" s="2"/>
    </row>
    <row r="70" ht="16.5" customHeight="1">
      <c r="T70" s="2"/>
    </row>
    <row r="71" ht="16.5" customHeight="1">
      <c r="T71" s="2"/>
    </row>
    <row r="72" ht="16.5" customHeight="1">
      <c r="T72" s="2"/>
    </row>
    <row r="73" ht="16.5" customHeight="1">
      <c r="T73" s="2"/>
    </row>
    <row r="74" ht="16.5" customHeight="1">
      <c r="T74" s="2"/>
    </row>
    <row r="75" ht="16.5" customHeight="1">
      <c r="T75" s="2"/>
    </row>
    <row r="76" ht="16.5" customHeight="1">
      <c r="T76" s="2"/>
    </row>
    <row r="77" ht="16.5" customHeight="1">
      <c r="T77" s="2"/>
    </row>
    <row r="78" ht="16.5" customHeight="1">
      <c r="T78" s="2"/>
    </row>
    <row r="79" ht="16.5" customHeight="1">
      <c r="T79" s="2"/>
    </row>
    <row r="80" ht="16.5" customHeight="1">
      <c r="T80" s="2"/>
    </row>
    <row r="81" ht="16.5" customHeight="1">
      <c r="T81" s="2"/>
    </row>
    <row r="82" ht="16.5" customHeight="1">
      <c r="T82" s="2"/>
    </row>
    <row r="83" ht="16.5" customHeight="1">
      <c r="T83" s="2"/>
    </row>
    <row r="84" ht="16.5" customHeight="1">
      <c r="T84" s="2"/>
    </row>
    <row r="85" ht="16.5" customHeight="1">
      <c r="T85" s="2"/>
    </row>
    <row r="86" ht="16.5" customHeight="1">
      <c r="T86" s="2"/>
    </row>
    <row r="87" ht="16.5" customHeight="1">
      <c r="T87" s="2"/>
    </row>
    <row r="88" ht="16.5" customHeight="1">
      <c r="T88" s="2"/>
    </row>
    <row r="89" ht="16.5" customHeight="1">
      <c r="T89" s="2"/>
    </row>
    <row r="90" ht="16.5" customHeight="1">
      <c r="T90" s="2"/>
    </row>
    <row r="91" ht="16.5" customHeight="1">
      <c r="T91" s="2"/>
    </row>
    <row r="92" ht="16.5" customHeight="1">
      <c r="T92" s="2"/>
    </row>
    <row r="93" ht="16.5" customHeight="1">
      <c r="T93" s="2"/>
    </row>
    <row r="94" ht="16.5" customHeight="1">
      <c r="T94" s="2"/>
    </row>
    <row r="95" ht="16.5" customHeight="1">
      <c r="T95" s="2"/>
    </row>
    <row r="96" ht="16.5" customHeight="1">
      <c r="T96" s="2"/>
    </row>
    <row r="97" ht="16.5" customHeight="1">
      <c r="T97" s="2"/>
    </row>
    <row r="98" ht="16.5" customHeight="1">
      <c r="T98" s="2"/>
    </row>
    <row r="99" ht="16.5" customHeight="1">
      <c r="T99" s="2"/>
    </row>
    <row r="100" ht="16.5" customHeight="1">
      <c r="T100" s="2"/>
    </row>
    <row r="101" ht="16.5" customHeight="1">
      <c r="T101" s="2"/>
    </row>
    <row r="102" ht="16.5" customHeight="1">
      <c r="T102" s="2"/>
    </row>
    <row r="103" ht="16.5" customHeight="1">
      <c r="T103" s="2"/>
    </row>
    <row r="104" ht="16.5" customHeight="1">
      <c r="T104" s="2"/>
    </row>
    <row r="105" ht="16.5" customHeight="1">
      <c r="T105" s="2"/>
    </row>
    <row r="106" ht="16.5" customHeight="1">
      <c r="T106" s="2"/>
    </row>
    <row r="107" ht="16.5" customHeight="1">
      <c r="T107" s="2"/>
    </row>
    <row r="108" ht="16.5" customHeight="1">
      <c r="T108" s="2"/>
    </row>
    <row r="109" ht="16.5" customHeight="1">
      <c r="T109" s="2"/>
    </row>
    <row r="110" ht="16.5" customHeight="1">
      <c r="T110" s="2"/>
    </row>
    <row r="111" ht="16.5" customHeight="1">
      <c r="T111" s="2"/>
    </row>
    <row r="112" ht="16.5" customHeight="1">
      <c r="T112" s="2"/>
    </row>
    <row r="113" ht="16.5" customHeight="1">
      <c r="T113" s="2"/>
    </row>
    <row r="114" ht="16.5" customHeight="1">
      <c r="T114" s="2"/>
    </row>
    <row r="115" ht="16.5" customHeight="1">
      <c r="T115" s="2"/>
    </row>
    <row r="116" ht="16.5" customHeight="1">
      <c r="T116" s="2"/>
    </row>
    <row r="117" ht="16.5" customHeight="1">
      <c r="T117" s="2"/>
    </row>
    <row r="118" ht="16.5" customHeight="1">
      <c r="T118" s="2"/>
    </row>
    <row r="119" ht="16.5" customHeight="1">
      <c r="T119" s="2"/>
    </row>
    <row r="120" ht="16.5" customHeight="1">
      <c r="T120" s="2"/>
    </row>
    <row r="121" ht="16.5" customHeight="1">
      <c r="T121" s="2"/>
    </row>
    <row r="122" ht="16.5" customHeight="1">
      <c r="T122" s="2"/>
    </row>
    <row r="123" ht="16.5" customHeight="1">
      <c r="T123" s="2"/>
    </row>
    <row r="124" ht="16.5" customHeight="1">
      <c r="T124" s="2"/>
    </row>
    <row r="125" ht="16.5" customHeight="1">
      <c r="T125" s="2"/>
    </row>
    <row r="126" ht="16.5" customHeight="1">
      <c r="T126" s="2"/>
    </row>
    <row r="127" ht="16.5" customHeight="1">
      <c r="T127" s="2"/>
    </row>
    <row r="128" ht="16.5" customHeight="1">
      <c r="T128" s="2"/>
    </row>
    <row r="129" ht="16.5" customHeight="1">
      <c r="T129" s="2"/>
    </row>
    <row r="130" ht="16.5" customHeight="1">
      <c r="T130" s="2"/>
    </row>
    <row r="131" ht="16.5" customHeight="1">
      <c r="T131" s="2"/>
    </row>
    <row r="132" ht="16.5" customHeight="1">
      <c r="T132" s="2"/>
    </row>
    <row r="133" ht="16.5" customHeight="1">
      <c r="T133" s="2"/>
    </row>
    <row r="134" ht="16.5" customHeight="1">
      <c r="T134" s="2"/>
    </row>
    <row r="135" ht="16.5" customHeight="1">
      <c r="T135" s="2"/>
    </row>
    <row r="136" ht="16.5" customHeight="1">
      <c r="T136" s="2"/>
    </row>
    <row r="137" ht="16.5" customHeight="1">
      <c r="T137" s="2"/>
    </row>
    <row r="138" ht="16.5" customHeight="1">
      <c r="T138" s="2"/>
    </row>
    <row r="139" ht="16.5" customHeight="1">
      <c r="T139" s="2"/>
    </row>
    <row r="140" ht="16.5" customHeight="1">
      <c r="T140" s="2"/>
    </row>
    <row r="141" ht="16.5" customHeight="1">
      <c r="T141" s="2"/>
    </row>
    <row r="142" ht="16.5" customHeight="1">
      <c r="T142" s="2"/>
    </row>
    <row r="143" ht="16.5" customHeight="1">
      <c r="T143" s="2"/>
    </row>
    <row r="144" ht="16.5" customHeight="1">
      <c r="T144" s="2"/>
    </row>
    <row r="145" ht="16.5" customHeight="1">
      <c r="T145" s="2"/>
    </row>
    <row r="146" ht="16.5" customHeight="1">
      <c r="T146" s="2"/>
    </row>
    <row r="147" ht="16.5" customHeight="1">
      <c r="T147" s="2"/>
    </row>
    <row r="148" ht="16.5" customHeight="1">
      <c r="T148" s="2"/>
    </row>
    <row r="149" ht="16.5" customHeight="1">
      <c r="T149" s="2"/>
    </row>
    <row r="150" ht="16.5" customHeight="1">
      <c r="T150" s="2"/>
    </row>
    <row r="151" ht="16.5" customHeight="1">
      <c r="T151" s="2"/>
    </row>
    <row r="152" ht="16.5" customHeight="1">
      <c r="T152" s="2"/>
    </row>
    <row r="153" ht="16.5" customHeight="1">
      <c r="T153" s="2"/>
    </row>
    <row r="154" ht="16.5" customHeight="1">
      <c r="T154" s="2"/>
    </row>
    <row r="155" ht="16.5" customHeight="1">
      <c r="T155" s="2"/>
    </row>
    <row r="156" ht="16.5" customHeight="1">
      <c r="T156" s="2"/>
    </row>
    <row r="157" ht="16.5" customHeight="1">
      <c r="T157" s="2"/>
    </row>
    <row r="158" ht="16.5" customHeight="1">
      <c r="T158" s="2"/>
    </row>
    <row r="159" ht="16.5" customHeight="1">
      <c r="T159" s="2"/>
    </row>
    <row r="160" ht="16.5" customHeight="1">
      <c r="T160" s="2"/>
    </row>
    <row r="161" ht="16.5" customHeight="1">
      <c r="T161" s="2"/>
    </row>
    <row r="162" ht="16.5" customHeight="1">
      <c r="T162" s="2"/>
    </row>
    <row r="163" ht="16.5" customHeight="1">
      <c r="T163" s="2"/>
    </row>
    <row r="164" ht="16.5" customHeight="1">
      <c r="T164" s="2"/>
    </row>
    <row r="165" ht="16.5" customHeight="1">
      <c r="T165" s="2"/>
    </row>
    <row r="166" ht="16.5" customHeight="1">
      <c r="T166" s="2"/>
    </row>
    <row r="167" ht="16.5" customHeight="1">
      <c r="T167" s="2"/>
    </row>
    <row r="168" ht="16.5" customHeight="1">
      <c r="T168" s="2"/>
    </row>
    <row r="169" ht="16.5" customHeight="1">
      <c r="T169" s="2"/>
    </row>
    <row r="170" ht="16.5" customHeight="1">
      <c r="T170" s="2"/>
    </row>
    <row r="171" ht="16.5" customHeight="1">
      <c r="T171" s="2"/>
    </row>
    <row r="172" ht="16.5" customHeight="1">
      <c r="T172" s="2"/>
    </row>
    <row r="173" ht="16.5" customHeight="1">
      <c r="T173" s="2"/>
    </row>
    <row r="174" ht="16.5" customHeight="1">
      <c r="T174" s="2"/>
    </row>
    <row r="175" ht="16.5" customHeight="1">
      <c r="T175" s="2"/>
    </row>
    <row r="176" ht="16.5" customHeight="1">
      <c r="T176" s="2"/>
    </row>
    <row r="177" ht="16.5" customHeight="1">
      <c r="T177" s="2"/>
    </row>
    <row r="178" ht="16.5" customHeight="1">
      <c r="T178" s="2"/>
    </row>
    <row r="179" ht="16.5" customHeight="1">
      <c r="T179" s="2"/>
    </row>
    <row r="180" ht="16.5" customHeight="1">
      <c r="T180" s="2"/>
    </row>
    <row r="181" ht="16.5" customHeight="1">
      <c r="T181" s="2"/>
    </row>
    <row r="182" ht="16.5" customHeight="1">
      <c r="T182" s="2"/>
    </row>
    <row r="183" ht="16.5" customHeight="1">
      <c r="T183" s="2"/>
    </row>
    <row r="184" ht="16.5" customHeight="1">
      <c r="T184" s="2"/>
    </row>
    <row r="185" ht="16.5" customHeight="1">
      <c r="T185" s="2"/>
    </row>
    <row r="186" ht="16.5" customHeight="1">
      <c r="T186" s="2"/>
    </row>
    <row r="187" ht="16.5" customHeight="1">
      <c r="T187" s="2"/>
    </row>
    <row r="188" ht="16.5" customHeight="1">
      <c r="T188" s="2"/>
    </row>
    <row r="189" ht="16.5" customHeight="1">
      <c r="T189" s="2"/>
    </row>
    <row r="190" ht="16.5" customHeight="1">
      <c r="T190" s="2"/>
    </row>
    <row r="191" ht="16.5" customHeight="1">
      <c r="T191" s="2"/>
    </row>
    <row r="192" ht="16.5" customHeight="1">
      <c r="T192" s="2"/>
    </row>
    <row r="193" ht="16.5" customHeight="1">
      <c r="T193" s="2"/>
    </row>
    <row r="194" ht="16.5" customHeight="1">
      <c r="T194" s="2"/>
    </row>
    <row r="195" ht="16.5" customHeight="1">
      <c r="T195" s="2"/>
    </row>
    <row r="196" ht="16.5" customHeight="1">
      <c r="T196" s="2"/>
    </row>
    <row r="197" ht="16.5" customHeight="1">
      <c r="T197" s="2"/>
    </row>
    <row r="198" ht="16.5" customHeight="1">
      <c r="T198" s="2"/>
    </row>
    <row r="199" ht="16.5" customHeight="1">
      <c r="T199" s="2"/>
    </row>
    <row r="200" ht="16.5" customHeight="1">
      <c r="T200" s="2"/>
    </row>
    <row r="201" ht="16.5" customHeight="1">
      <c r="T201" s="2"/>
    </row>
    <row r="202" ht="16.5" customHeight="1">
      <c r="T202" s="2"/>
    </row>
    <row r="203" ht="16.5" customHeight="1">
      <c r="T203" s="2"/>
    </row>
    <row r="204" ht="16.5" customHeight="1">
      <c r="T204" s="2"/>
    </row>
    <row r="205" ht="16.5" customHeight="1">
      <c r="T205" s="2"/>
    </row>
    <row r="206" ht="16.5" customHeight="1">
      <c r="T206" s="2"/>
    </row>
    <row r="207" ht="16.5" customHeight="1">
      <c r="T207" s="2"/>
    </row>
    <row r="208" ht="16.5" customHeight="1">
      <c r="T208" s="2"/>
    </row>
    <row r="209" ht="16.5" customHeight="1">
      <c r="T209" s="2"/>
    </row>
    <row r="210" ht="16.5" customHeight="1">
      <c r="T210" s="2"/>
    </row>
    <row r="211" ht="16.5" customHeight="1">
      <c r="T211" s="2"/>
    </row>
    <row r="212" ht="16.5" customHeight="1">
      <c r="T212" s="2"/>
    </row>
    <row r="213" ht="16.5" customHeight="1">
      <c r="T213" s="2"/>
    </row>
    <row r="214" ht="16.5" customHeight="1">
      <c r="T214" s="2"/>
    </row>
    <row r="215" ht="16.5" customHeight="1">
      <c r="T215" s="2"/>
    </row>
    <row r="216" ht="16.5" customHeight="1">
      <c r="T216" s="2"/>
    </row>
    <row r="217" ht="16.5" customHeight="1">
      <c r="T217" s="2"/>
    </row>
    <row r="218" ht="16.5" customHeight="1">
      <c r="T218" s="2"/>
    </row>
    <row r="219" ht="16.5" customHeight="1">
      <c r="T219" s="2"/>
    </row>
    <row r="220" ht="16.5" customHeight="1">
      <c r="T220" s="2"/>
    </row>
    <row r="221" ht="16.5" customHeight="1">
      <c r="T221" s="2"/>
    </row>
    <row r="222" ht="16.5" customHeight="1">
      <c r="T222" s="2"/>
    </row>
    <row r="223" ht="16.5" customHeight="1">
      <c r="T223" s="2"/>
    </row>
    <row r="224" ht="16.5" customHeight="1">
      <c r="T224" s="2"/>
    </row>
    <row r="225" ht="16.5" customHeight="1">
      <c r="T225" s="2"/>
    </row>
    <row r="226" ht="16.5" customHeight="1">
      <c r="T226" s="2"/>
    </row>
    <row r="227" ht="16.5" customHeight="1">
      <c r="T227" s="2"/>
    </row>
    <row r="228" ht="16.5" customHeight="1">
      <c r="T228" s="2"/>
    </row>
    <row r="229" ht="16.5" customHeight="1">
      <c r="T229" s="2"/>
    </row>
    <row r="230" ht="16.5" customHeight="1">
      <c r="T230" s="2"/>
    </row>
    <row r="231" ht="16.5" customHeight="1">
      <c r="T231" s="2"/>
    </row>
    <row r="232" ht="16.5" customHeight="1">
      <c r="T232" s="2"/>
    </row>
    <row r="233" ht="16.5" customHeight="1">
      <c r="T233" s="2"/>
    </row>
    <row r="234" ht="16.5" customHeight="1">
      <c r="T234" s="2"/>
    </row>
    <row r="235" ht="16.5" customHeight="1">
      <c r="T235" s="2"/>
    </row>
    <row r="236" ht="16.5" customHeight="1">
      <c r="T236" s="2"/>
    </row>
    <row r="237" ht="16.5" customHeight="1">
      <c r="T237" s="2"/>
    </row>
    <row r="238" ht="16.5" customHeight="1">
      <c r="T238" s="2"/>
    </row>
    <row r="239" ht="16.5" customHeight="1">
      <c r="T239" s="2"/>
    </row>
    <row r="240" ht="16.5" customHeight="1">
      <c r="T240" s="2"/>
    </row>
    <row r="241" ht="16.5" customHeight="1">
      <c r="T241" s="2"/>
    </row>
    <row r="242" ht="16.5" customHeight="1">
      <c r="T242" s="2"/>
    </row>
    <row r="243" ht="16.5" customHeight="1">
      <c r="T243" s="2"/>
    </row>
    <row r="244" ht="16.5" customHeight="1">
      <c r="T244" s="2"/>
    </row>
    <row r="245" ht="16.5" customHeight="1">
      <c r="T245" s="2"/>
    </row>
    <row r="246" ht="16.5" customHeight="1">
      <c r="T246" s="2"/>
    </row>
    <row r="247" ht="16.5" customHeight="1">
      <c r="T247" s="2"/>
    </row>
    <row r="248" ht="16.5" customHeight="1">
      <c r="T248" s="2"/>
    </row>
    <row r="249" ht="16.5" customHeight="1">
      <c r="T249" s="2"/>
    </row>
    <row r="250" ht="16.5" customHeight="1">
      <c r="T250" s="2"/>
    </row>
    <row r="251" ht="16.5" customHeight="1">
      <c r="T251" s="2"/>
    </row>
    <row r="252" ht="16.5" customHeight="1">
      <c r="T252" s="2"/>
    </row>
    <row r="253" ht="16.5" customHeight="1">
      <c r="T253" s="2"/>
    </row>
    <row r="254" ht="16.5" customHeight="1">
      <c r="T254" s="2"/>
    </row>
    <row r="255" ht="16.5" customHeight="1">
      <c r="T255" s="2"/>
    </row>
    <row r="256" ht="16.5" customHeight="1">
      <c r="T256" s="2"/>
    </row>
    <row r="257" ht="16.5" customHeight="1">
      <c r="T257" s="2"/>
    </row>
    <row r="258" ht="16.5" customHeight="1">
      <c r="T258" s="2"/>
    </row>
    <row r="259" ht="16.5" customHeight="1">
      <c r="T259" s="2"/>
    </row>
    <row r="260" ht="16.5" customHeight="1">
      <c r="T260" s="2"/>
    </row>
    <row r="261" ht="16.5" customHeight="1">
      <c r="T261" s="2"/>
    </row>
    <row r="262" ht="16.5" customHeight="1">
      <c r="T262" s="2"/>
    </row>
    <row r="263" ht="16.5" customHeight="1">
      <c r="T263" s="2"/>
    </row>
    <row r="264" ht="16.5" customHeight="1">
      <c r="T264" s="2"/>
    </row>
    <row r="265" ht="16.5" customHeight="1">
      <c r="T265" s="2"/>
    </row>
    <row r="266" ht="16.5" customHeight="1">
      <c r="T266" s="2"/>
    </row>
    <row r="267" ht="16.5" customHeight="1">
      <c r="T267" s="2"/>
    </row>
    <row r="268" ht="16.5" customHeight="1">
      <c r="T268" s="2"/>
    </row>
    <row r="269" ht="16.5" customHeight="1">
      <c r="T269" s="2"/>
    </row>
    <row r="270" ht="16.5" customHeight="1">
      <c r="T270" s="2"/>
    </row>
    <row r="271" ht="16.5" customHeight="1">
      <c r="T271" s="2"/>
    </row>
    <row r="272" ht="16.5" customHeight="1">
      <c r="T272" s="2"/>
    </row>
    <row r="273" ht="16.5" customHeight="1">
      <c r="T273" s="2"/>
    </row>
    <row r="274" ht="16.5" customHeight="1">
      <c r="T274" s="2"/>
    </row>
    <row r="275" ht="16.5" customHeight="1">
      <c r="T275" s="2"/>
    </row>
    <row r="276" ht="16.5" customHeight="1">
      <c r="T276" s="2"/>
    </row>
    <row r="277" ht="16.5" customHeight="1">
      <c r="T277" s="2"/>
    </row>
    <row r="278" ht="16.5" customHeight="1">
      <c r="T278" s="2"/>
    </row>
    <row r="279" ht="16.5" customHeight="1">
      <c r="T279" s="2"/>
    </row>
    <row r="280" ht="16.5" customHeight="1">
      <c r="T280" s="2"/>
    </row>
    <row r="281" ht="16.5" customHeight="1">
      <c r="T281" s="2"/>
    </row>
    <row r="282" ht="16.5" customHeight="1">
      <c r="T282" s="2"/>
    </row>
    <row r="283" ht="16.5" customHeight="1">
      <c r="T283" s="2"/>
    </row>
    <row r="284" ht="16.5" customHeight="1">
      <c r="T284" s="2"/>
    </row>
    <row r="285" ht="16.5" customHeight="1">
      <c r="T285" s="2"/>
    </row>
    <row r="286" ht="16.5" customHeight="1">
      <c r="T286" s="2"/>
    </row>
    <row r="287" ht="16.5" customHeight="1">
      <c r="T287" s="2"/>
    </row>
    <row r="288" ht="16.5" customHeight="1">
      <c r="T288" s="2"/>
    </row>
    <row r="289" ht="16.5" customHeight="1">
      <c r="T289" s="2"/>
    </row>
    <row r="290" ht="16.5" customHeight="1">
      <c r="T290" s="2"/>
    </row>
    <row r="291" ht="16.5" customHeight="1">
      <c r="T291" s="2"/>
    </row>
    <row r="292" ht="16.5" customHeight="1">
      <c r="T292" s="2"/>
    </row>
    <row r="293" ht="16.5" customHeight="1">
      <c r="T293" s="2"/>
    </row>
    <row r="294" ht="16.5" customHeight="1">
      <c r="T294" s="2"/>
    </row>
    <row r="295" ht="16.5" customHeight="1">
      <c r="T295" s="2"/>
    </row>
    <row r="296" ht="16.5" customHeight="1">
      <c r="T296" s="2"/>
    </row>
    <row r="297" ht="16.5" customHeight="1">
      <c r="T297" s="2"/>
    </row>
    <row r="298" ht="16.5" customHeight="1">
      <c r="T298" s="2"/>
    </row>
    <row r="299" ht="16.5" customHeight="1">
      <c r="T299" s="2"/>
    </row>
    <row r="300" ht="16.5" customHeight="1">
      <c r="T300" s="2"/>
    </row>
    <row r="301" ht="16.5" customHeight="1">
      <c r="T301" s="2"/>
    </row>
    <row r="302" ht="16.5" customHeight="1">
      <c r="T302" s="2"/>
    </row>
    <row r="303" ht="16.5" customHeight="1">
      <c r="T303" s="2"/>
    </row>
    <row r="304" ht="16.5" customHeight="1">
      <c r="T304" s="2"/>
    </row>
    <row r="305" ht="16.5" customHeight="1">
      <c r="T305" s="2"/>
    </row>
    <row r="306" ht="16.5" customHeight="1">
      <c r="T306" s="2"/>
    </row>
    <row r="307" ht="16.5" customHeight="1">
      <c r="T307" s="2"/>
    </row>
    <row r="308" ht="16.5" customHeight="1">
      <c r="T308" s="2"/>
    </row>
    <row r="309" ht="16.5" customHeight="1">
      <c r="T309" s="2"/>
    </row>
    <row r="310" ht="16.5" customHeight="1">
      <c r="T310" s="2"/>
    </row>
    <row r="311" ht="16.5" customHeight="1">
      <c r="T311" s="2"/>
    </row>
    <row r="312" ht="16.5" customHeight="1">
      <c r="T312" s="2"/>
    </row>
    <row r="313" ht="16.5" customHeight="1">
      <c r="T313" s="2"/>
    </row>
    <row r="314" ht="16.5" customHeight="1">
      <c r="T314" s="2"/>
    </row>
    <row r="315" ht="16.5" customHeight="1">
      <c r="T315" s="2"/>
    </row>
    <row r="316" ht="16.5" customHeight="1">
      <c r="T316" s="2"/>
    </row>
    <row r="317" ht="16.5" customHeight="1">
      <c r="T317" s="2"/>
    </row>
    <row r="318" ht="16.5" customHeight="1">
      <c r="T318" s="2"/>
    </row>
    <row r="319" ht="16.5" customHeight="1">
      <c r="T319" s="2"/>
    </row>
    <row r="320" ht="16.5" customHeight="1">
      <c r="T320" s="2"/>
    </row>
    <row r="321" ht="16.5" customHeight="1">
      <c r="T321" s="2"/>
    </row>
    <row r="322" ht="16.5" customHeight="1">
      <c r="T322" s="2"/>
    </row>
    <row r="323" ht="16.5" customHeight="1">
      <c r="T323" s="2"/>
    </row>
    <row r="324" ht="16.5" customHeight="1">
      <c r="T324" s="2"/>
    </row>
    <row r="325" ht="16.5" customHeight="1">
      <c r="T325" s="2"/>
    </row>
    <row r="326" ht="16.5" customHeight="1">
      <c r="T326" s="2"/>
    </row>
    <row r="327" ht="16.5" customHeight="1">
      <c r="T327" s="2"/>
    </row>
    <row r="328" ht="16.5" customHeight="1">
      <c r="T328" s="2"/>
    </row>
    <row r="329" ht="16.5" customHeight="1">
      <c r="T329" s="2"/>
    </row>
    <row r="330" ht="16.5" customHeight="1">
      <c r="T330" s="2"/>
    </row>
    <row r="331" ht="16.5" customHeight="1">
      <c r="T331" s="2"/>
    </row>
    <row r="332" ht="16.5" customHeight="1">
      <c r="T332" s="2"/>
    </row>
    <row r="333" ht="16.5" customHeight="1">
      <c r="T333" s="2"/>
    </row>
    <row r="334" ht="16.5" customHeight="1">
      <c r="T334" s="2"/>
    </row>
    <row r="335" ht="16.5" customHeight="1">
      <c r="T335" s="2"/>
    </row>
    <row r="336" ht="16.5" customHeight="1">
      <c r="T336" s="2"/>
    </row>
    <row r="337" ht="16.5" customHeight="1">
      <c r="T337" s="2"/>
    </row>
    <row r="338" ht="16.5" customHeight="1">
      <c r="T338" s="2"/>
    </row>
    <row r="339" ht="16.5" customHeight="1">
      <c r="T339" s="2"/>
    </row>
    <row r="340" ht="16.5" customHeight="1">
      <c r="T340" s="2"/>
    </row>
    <row r="341" ht="16.5" customHeight="1">
      <c r="T341" s="2"/>
    </row>
    <row r="342" ht="16.5" customHeight="1">
      <c r="T342" s="2"/>
    </row>
    <row r="343" ht="16.5" customHeight="1">
      <c r="T343" s="2"/>
    </row>
    <row r="344" ht="16.5" customHeight="1">
      <c r="T344" s="2"/>
    </row>
    <row r="345" ht="16.5" customHeight="1">
      <c r="T345" s="2"/>
    </row>
    <row r="346" ht="16.5" customHeight="1">
      <c r="T346" s="2"/>
    </row>
    <row r="347" ht="16.5" customHeight="1">
      <c r="T347" s="2"/>
    </row>
    <row r="348" ht="16.5" customHeight="1">
      <c r="T348" s="2"/>
    </row>
    <row r="349" ht="16.5" customHeight="1">
      <c r="T349" s="2"/>
    </row>
    <row r="350" ht="16.5" customHeight="1">
      <c r="T350" s="2"/>
    </row>
    <row r="351" ht="16.5" customHeight="1">
      <c r="T351" s="2"/>
    </row>
    <row r="352" ht="16.5" customHeight="1">
      <c r="T352" s="2"/>
    </row>
    <row r="353" ht="16.5" customHeight="1">
      <c r="T353" s="2"/>
    </row>
    <row r="354" ht="16.5" customHeight="1">
      <c r="T354" s="2"/>
    </row>
    <row r="355" ht="16.5" customHeight="1">
      <c r="T355" s="2"/>
    </row>
    <row r="356" ht="16.5" customHeight="1">
      <c r="T356" s="2"/>
    </row>
    <row r="357" ht="16.5" customHeight="1">
      <c r="T357" s="2"/>
    </row>
    <row r="358" ht="16.5" customHeight="1">
      <c r="T358" s="2"/>
    </row>
    <row r="359" ht="16.5" customHeight="1">
      <c r="T359" s="2"/>
    </row>
    <row r="360" ht="16.5" customHeight="1">
      <c r="T360" s="2"/>
    </row>
    <row r="361" ht="16.5" customHeight="1">
      <c r="T361" s="2"/>
    </row>
    <row r="362" ht="16.5" customHeight="1">
      <c r="T362" s="2"/>
    </row>
    <row r="363" ht="16.5" customHeight="1">
      <c r="T363" s="2"/>
    </row>
    <row r="364" ht="16.5" customHeight="1">
      <c r="T364" s="2"/>
    </row>
    <row r="365" ht="16.5" customHeight="1">
      <c r="T365" s="2"/>
    </row>
    <row r="366" ht="16.5" customHeight="1">
      <c r="T366" s="2"/>
    </row>
    <row r="367" ht="16.5" customHeight="1">
      <c r="T367" s="2"/>
    </row>
    <row r="368" ht="16.5" customHeight="1">
      <c r="T368" s="2"/>
    </row>
    <row r="369" ht="16.5" customHeight="1">
      <c r="T369" s="2"/>
    </row>
    <row r="370" ht="16.5" customHeight="1">
      <c r="T370" s="2"/>
    </row>
    <row r="371" ht="16.5" customHeight="1">
      <c r="T371" s="2"/>
    </row>
    <row r="372" ht="16.5" customHeight="1">
      <c r="T372" s="2"/>
    </row>
    <row r="373" ht="16.5" customHeight="1">
      <c r="T373" s="2"/>
    </row>
    <row r="374" ht="16.5" customHeight="1">
      <c r="T374" s="2"/>
    </row>
    <row r="375" ht="16.5" customHeight="1">
      <c r="T375" s="2"/>
    </row>
    <row r="376" ht="16.5" customHeight="1">
      <c r="T376" s="2"/>
    </row>
    <row r="377" ht="16.5" customHeight="1">
      <c r="T377" s="2"/>
    </row>
    <row r="378" ht="16.5" customHeight="1">
      <c r="T378" s="2"/>
    </row>
    <row r="379" ht="16.5" customHeight="1">
      <c r="T379" s="2"/>
    </row>
    <row r="380" ht="16.5" customHeight="1">
      <c r="T380" s="2"/>
    </row>
    <row r="381" ht="16.5" customHeight="1">
      <c r="T381" s="2"/>
    </row>
    <row r="382" ht="16.5" customHeight="1">
      <c r="T382" s="2"/>
    </row>
    <row r="383" ht="16.5" customHeight="1">
      <c r="T383" s="2"/>
    </row>
    <row r="384" ht="16.5" customHeight="1">
      <c r="T384" s="2"/>
    </row>
    <row r="385" ht="16.5" customHeight="1">
      <c r="T385" s="2"/>
    </row>
    <row r="386" ht="16.5" customHeight="1">
      <c r="T386" s="2"/>
    </row>
    <row r="387" ht="16.5" customHeight="1">
      <c r="T387" s="2"/>
    </row>
    <row r="388" ht="16.5" customHeight="1">
      <c r="T388" s="2"/>
    </row>
    <row r="389" ht="16.5" customHeight="1">
      <c r="T389" s="2"/>
    </row>
    <row r="390" ht="16.5" customHeight="1">
      <c r="T390" s="2"/>
    </row>
    <row r="391" ht="16.5" customHeight="1">
      <c r="T391" s="2"/>
    </row>
    <row r="392" ht="16.5" customHeight="1">
      <c r="T392" s="2"/>
    </row>
    <row r="393" ht="16.5" customHeight="1">
      <c r="T393" s="2"/>
    </row>
    <row r="394" ht="16.5" customHeight="1">
      <c r="T394" s="2"/>
    </row>
    <row r="395" ht="16.5" customHeight="1">
      <c r="T395" s="2"/>
    </row>
    <row r="396" ht="16.5" customHeight="1">
      <c r="T396" s="2"/>
    </row>
    <row r="397" ht="16.5" customHeight="1">
      <c r="T397" s="2"/>
    </row>
    <row r="398" ht="16.5" customHeight="1">
      <c r="T398" s="2"/>
    </row>
    <row r="399" ht="16.5" customHeight="1">
      <c r="T399" s="2"/>
    </row>
    <row r="400" ht="16.5" customHeight="1">
      <c r="T400" s="2"/>
    </row>
    <row r="401" ht="16.5" customHeight="1">
      <c r="T401" s="2"/>
    </row>
    <row r="402" ht="16.5" customHeight="1">
      <c r="T402" s="2"/>
    </row>
    <row r="403" ht="16.5" customHeight="1">
      <c r="T403" s="2"/>
    </row>
    <row r="404" ht="16.5" customHeight="1">
      <c r="T404" s="2"/>
    </row>
    <row r="405" ht="16.5" customHeight="1">
      <c r="T405" s="2"/>
    </row>
    <row r="406" ht="16.5" customHeight="1">
      <c r="T406" s="2"/>
    </row>
    <row r="407" ht="16.5" customHeight="1">
      <c r="T407" s="2"/>
    </row>
    <row r="408" ht="16.5" customHeight="1">
      <c r="T408" s="2"/>
    </row>
    <row r="409" ht="16.5" customHeight="1">
      <c r="T409" s="2"/>
    </row>
    <row r="410" ht="16.5" customHeight="1">
      <c r="T410" s="2"/>
    </row>
    <row r="411" ht="16.5" customHeight="1">
      <c r="T411" s="2"/>
    </row>
    <row r="412" ht="16.5" customHeight="1">
      <c r="T412" s="2"/>
    </row>
    <row r="413" ht="16.5" customHeight="1">
      <c r="T413" s="2"/>
    </row>
    <row r="414" ht="16.5" customHeight="1">
      <c r="T414" s="2"/>
    </row>
    <row r="415" ht="16.5" customHeight="1">
      <c r="T415" s="2"/>
    </row>
    <row r="416" ht="16.5" customHeight="1">
      <c r="T416" s="2"/>
    </row>
    <row r="417" ht="16.5" customHeight="1">
      <c r="T417" s="2"/>
    </row>
    <row r="418" ht="16.5" customHeight="1">
      <c r="T418" s="2"/>
    </row>
    <row r="419" ht="16.5" customHeight="1">
      <c r="T419" s="2"/>
    </row>
    <row r="420" ht="16.5" customHeight="1">
      <c r="T420" s="2"/>
    </row>
    <row r="421" ht="16.5" customHeight="1">
      <c r="T421" s="2"/>
    </row>
    <row r="422" ht="16.5" customHeight="1">
      <c r="T422" s="2"/>
    </row>
    <row r="423" ht="16.5" customHeight="1">
      <c r="T423" s="2"/>
    </row>
    <row r="424" ht="16.5" customHeight="1">
      <c r="T424" s="2"/>
    </row>
    <row r="425" ht="16.5" customHeight="1">
      <c r="T425" s="2"/>
    </row>
    <row r="426" ht="16.5" customHeight="1">
      <c r="T426" s="2"/>
    </row>
    <row r="427" ht="16.5" customHeight="1">
      <c r="T427" s="2"/>
    </row>
    <row r="428" ht="16.5" customHeight="1">
      <c r="T428" s="2"/>
    </row>
    <row r="429" ht="16.5" customHeight="1">
      <c r="T429" s="2"/>
    </row>
    <row r="430" ht="16.5" customHeight="1">
      <c r="T430" s="2"/>
    </row>
    <row r="431" ht="16.5" customHeight="1">
      <c r="T431" s="2"/>
    </row>
    <row r="432" ht="16.5" customHeight="1">
      <c r="T432" s="2"/>
    </row>
    <row r="433" ht="16.5" customHeight="1">
      <c r="T433" s="2"/>
    </row>
    <row r="434" ht="16.5" customHeight="1">
      <c r="T434" s="2"/>
    </row>
    <row r="435" ht="16.5" customHeight="1">
      <c r="T435" s="2"/>
    </row>
    <row r="436" ht="16.5" customHeight="1">
      <c r="T436" s="2"/>
    </row>
    <row r="437" ht="16.5" customHeight="1">
      <c r="T437" s="2"/>
    </row>
    <row r="438" ht="16.5" customHeight="1">
      <c r="T438" s="2"/>
    </row>
    <row r="439" ht="16.5" customHeight="1">
      <c r="T439" s="2"/>
    </row>
    <row r="440" ht="16.5" customHeight="1">
      <c r="T440" s="2"/>
    </row>
    <row r="441" ht="16.5" customHeight="1">
      <c r="T441" s="2"/>
    </row>
    <row r="442" ht="16.5" customHeight="1">
      <c r="T442" s="2"/>
    </row>
    <row r="443" ht="16.5" customHeight="1">
      <c r="T443" s="2"/>
    </row>
    <row r="444" ht="16.5" customHeight="1">
      <c r="T444" s="2"/>
    </row>
    <row r="445" ht="16.5" customHeight="1">
      <c r="T445" s="2"/>
    </row>
    <row r="446" ht="16.5" customHeight="1">
      <c r="T446" s="2"/>
    </row>
    <row r="447" ht="16.5" customHeight="1">
      <c r="T447" s="2"/>
    </row>
    <row r="448" ht="16.5" customHeight="1">
      <c r="T448" s="2"/>
    </row>
    <row r="449" ht="16.5" customHeight="1">
      <c r="T449" s="2"/>
    </row>
    <row r="450" ht="16.5" customHeight="1">
      <c r="T450" s="2"/>
    </row>
    <row r="451" ht="16.5" customHeight="1">
      <c r="T451" s="2"/>
    </row>
    <row r="452" ht="16.5" customHeight="1">
      <c r="T452" s="2"/>
    </row>
    <row r="453" ht="16.5" customHeight="1">
      <c r="T453" s="2"/>
    </row>
    <row r="454" ht="16.5" customHeight="1">
      <c r="T454" s="2"/>
    </row>
    <row r="455" ht="16.5" customHeight="1">
      <c r="T455" s="2"/>
    </row>
    <row r="456" ht="16.5" customHeight="1">
      <c r="T456" s="2"/>
    </row>
    <row r="457" ht="16.5" customHeight="1">
      <c r="T457" s="2"/>
    </row>
    <row r="458" ht="16.5" customHeight="1">
      <c r="T458" s="2"/>
    </row>
    <row r="459" ht="16.5" customHeight="1">
      <c r="T459" s="2"/>
    </row>
    <row r="460" ht="16.5" customHeight="1">
      <c r="T460" s="2"/>
    </row>
    <row r="461" ht="16.5" customHeight="1">
      <c r="T461" s="2"/>
    </row>
    <row r="462" ht="16.5" customHeight="1">
      <c r="T462" s="2"/>
    </row>
    <row r="463" ht="16.5" customHeight="1">
      <c r="T463" s="2"/>
    </row>
    <row r="464" ht="16.5" customHeight="1">
      <c r="T464" s="2"/>
    </row>
    <row r="465" ht="16.5" customHeight="1">
      <c r="T465" s="2"/>
    </row>
    <row r="466" ht="16.5" customHeight="1">
      <c r="T466" s="2"/>
    </row>
    <row r="467" ht="16.5" customHeight="1">
      <c r="T467" s="2"/>
    </row>
    <row r="468" ht="16.5" customHeight="1">
      <c r="T468" s="2"/>
    </row>
    <row r="469" ht="16.5" customHeight="1">
      <c r="T469" s="2"/>
    </row>
    <row r="470" ht="16.5" customHeight="1">
      <c r="T470" s="2"/>
    </row>
    <row r="471" ht="16.5" customHeight="1">
      <c r="T471" s="2"/>
    </row>
    <row r="472" ht="16.5" customHeight="1">
      <c r="T472" s="2"/>
    </row>
    <row r="473" ht="16.5" customHeight="1">
      <c r="T473" s="2"/>
    </row>
    <row r="474" ht="16.5" customHeight="1">
      <c r="T474" s="2"/>
    </row>
    <row r="475" ht="16.5" customHeight="1">
      <c r="T475" s="2"/>
    </row>
    <row r="476" ht="16.5" customHeight="1">
      <c r="T476" s="2"/>
    </row>
    <row r="477" ht="16.5" customHeight="1">
      <c r="T477" s="2"/>
    </row>
    <row r="478" ht="16.5" customHeight="1">
      <c r="T478" s="2"/>
    </row>
    <row r="479" ht="16.5" customHeight="1">
      <c r="T479" s="2"/>
    </row>
    <row r="480" ht="16.5" customHeight="1">
      <c r="T480" s="2"/>
    </row>
    <row r="481" ht="16.5" customHeight="1">
      <c r="T481" s="2"/>
    </row>
    <row r="482" ht="16.5" customHeight="1">
      <c r="T482" s="2"/>
    </row>
    <row r="483" ht="16.5" customHeight="1">
      <c r="T483" s="2"/>
    </row>
    <row r="484" ht="16.5" customHeight="1">
      <c r="T484" s="2"/>
    </row>
    <row r="485" ht="16.5" customHeight="1">
      <c r="T485" s="2"/>
    </row>
    <row r="486" ht="16.5" customHeight="1">
      <c r="T486" s="2"/>
    </row>
    <row r="487" ht="16.5" customHeight="1">
      <c r="T487" s="2"/>
    </row>
    <row r="488" ht="16.5" customHeight="1">
      <c r="T488" s="2"/>
    </row>
    <row r="489" ht="16.5" customHeight="1">
      <c r="T489" s="2"/>
    </row>
    <row r="490" ht="16.5" customHeight="1">
      <c r="T490" s="2"/>
    </row>
    <row r="491" ht="16.5" customHeight="1">
      <c r="T491" s="2"/>
    </row>
    <row r="492" ht="16.5" customHeight="1">
      <c r="T492" s="2"/>
    </row>
    <row r="493" ht="16.5" customHeight="1">
      <c r="T493" s="2"/>
    </row>
    <row r="494" ht="16.5" customHeight="1">
      <c r="T494" s="2"/>
    </row>
    <row r="495" ht="16.5" customHeight="1">
      <c r="T495" s="2"/>
    </row>
    <row r="496" ht="16.5" customHeight="1">
      <c r="T496" s="2"/>
    </row>
    <row r="497" ht="16.5" customHeight="1">
      <c r="T497" s="2"/>
    </row>
    <row r="498" ht="16.5" customHeight="1">
      <c r="T498" s="2"/>
    </row>
    <row r="499" ht="16.5" customHeight="1">
      <c r="T499" s="2"/>
    </row>
    <row r="500" ht="16.5" customHeight="1">
      <c r="T500" s="2"/>
    </row>
    <row r="501" ht="16.5" customHeight="1">
      <c r="T501" s="2"/>
    </row>
    <row r="502" ht="16.5" customHeight="1">
      <c r="T502" s="2"/>
    </row>
    <row r="503" ht="16.5" customHeight="1">
      <c r="T503" s="2"/>
    </row>
    <row r="504" ht="16.5" customHeight="1">
      <c r="T504" s="2"/>
    </row>
    <row r="505" ht="16.5" customHeight="1">
      <c r="T505" s="2"/>
    </row>
    <row r="506" ht="16.5" customHeight="1">
      <c r="T506" s="2"/>
    </row>
    <row r="507" ht="16.5" customHeight="1">
      <c r="T507" s="2"/>
    </row>
    <row r="508" ht="16.5" customHeight="1">
      <c r="T508" s="2"/>
    </row>
    <row r="509" ht="16.5" customHeight="1">
      <c r="T509" s="2"/>
    </row>
    <row r="510" ht="16.5" customHeight="1">
      <c r="T510" s="2"/>
    </row>
    <row r="511" ht="16.5" customHeight="1">
      <c r="T511" s="2"/>
    </row>
    <row r="512" ht="16.5" customHeight="1">
      <c r="T512" s="2"/>
    </row>
    <row r="513" ht="16.5" customHeight="1">
      <c r="T513" s="2"/>
    </row>
    <row r="514" ht="16.5" customHeight="1">
      <c r="T514" s="2"/>
    </row>
    <row r="515" ht="16.5" customHeight="1">
      <c r="T515" s="2"/>
    </row>
    <row r="516" ht="16.5" customHeight="1">
      <c r="T516" s="2"/>
    </row>
    <row r="517" ht="16.5" customHeight="1">
      <c r="T517" s="2"/>
    </row>
    <row r="518" ht="16.5" customHeight="1">
      <c r="T518" s="2"/>
    </row>
    <row r="519" ht="16.5" customHeight="1">
      <c r="T519" s="2"/>
    </row>
    <row r="520" ht="16.5" customHeight="1">
      <c r="T520" s="2"/>
    </row>
    <row r="521" ht="16.5" customHeight="1">
      <c r="T521" s="2"/>
    </row>
    <row r="522" ht="16.5" customHeight="1">
      <c r="T522" s="2"/>
    </row>
    <row r="523" ht="16.5" customHeight="1">
      <c r="T523" s="2"/>
    </row>
    <row r="524" ht="16.5" customHeight="1">
      <c r="T524" s="2"/>
    </row>
    <row r="525" ht="16.5" customHeight="1">
      <c r="T525" s="2"/>
    </row>
    <row r="526" ht="16.5" customHeight="1">
      <c r="T526" s="2"/>
    </row>
    <row r="527" ht="16.5" customHeight="1">
      <c r="T527" s="2"/>
    </row>
    <row r="528" ht="16.5" customHeight="1">
      <c r="T528" s="2"/>
    </row>
    <row r="529" ht="16.5" customHeight="1">
      <c r="T529" s="2"/>
    </row>
    <row r="530" ht="16.5" customHeight="1">
      <c r="T530" s="2"/>
    </row>
    <row r="531" ht="16.5" customHeight="1">
      <c r="T531" s="2"/>
    </row>
    <row r="532" ht="16.5" customHeight="1">
      <c r="T532" s="2"/>
    </row>
    <row r="533" ht="16.5" customHeight="1">
      <c r="T533" s="2"/>
    </row>
    <row r="534" ht="16.5" customHeight="1">
      <c r="T534" s="2"/>
    </row>
    <row r="535" ht="16.5" customHeight="1">
      <c r="T535" s="2"/>
    </row>
    <row r="536" ht="16.5" customHeight="1">
      <c r="T536" s="2"/>
    </row>
    <row r="537" ht="16.5" customHeight="1">
      <c r="T537" s="2"/>
    </row>
    <row r="538" ht="16.5" customHeight="1">
      <c r="T538" s="2"/>
    </row>
    <row r="539" ht="16.5" customHeight="1">
      <c r="T539" s="2"/>
    </row>
    <row r="540" ht="16.5" customHeight="1">
      <c r="T540" s="2"/>
    </row>
    <row r="541" ht="16.5" customHeight="1">
      <c r="T541" s="2"/>
    </row>
    <row r="542" ht="16.5" customHeight="1">
      <c r="T542" s="2"/>
    </row>
    <row r="543" ht="16.5" customHeight="1">
      <c r="T543" s="2"/>
    </row>
    <row r="544" ht="16.5" customHeight="1">
      <c r="T544" s="2"/>
    </row>
    <row r="545" ht="16.5" customHeight="1">
      <c r="T545" s="2"/>
    </row>
    <row r="546" ht="16.5" customHeight="1">
      <c r="T546" s="2"/>
    </row>
    <row r="547" ht="16.5" customHeight="1">
      <c r="T547" s="2"/>
    </row>
    <row r="548" ht="16.5" customHeight="1">
      <c r="T548" s="2"/>
    </row>
    <row r="549" ht="16.5" customHeight="1">
      <c r="T549" s="2"/>
    </row>
    <row r="550" ht="16.5" customHeight="1">
      <c r="T550" s="2"/>
    </row>
    <row r="551" ht="16.5" customHeight="1">
      <c r="T551" s="2"/>
    </row>
    <row r="552" ht="16.5" customHeight="1">
      <c r="T552" s="2"/>
    </row>
    <row r="553" ht="16.5" customHeight="1">
      <c r="T553" s="2"/>
    </row>
    <row r="554" ht="16.5" customHeight="1">
      <c r="T554" s="2"/>
    </row>
    <row r="555" ht="16.5" customHeight="1">
      <c r="T555" s="2"/>
    </row>
    <row r="556" ht="16.5" customHeight="1">
      <c r="T556" s="2"/>
    </row>
    <row r="557" ht="16.5" customHeight="1">
      <c r="T557" s="2"/>
    </row>
    <row r="558" ht="16.5" customHeight="1">
      <c r="T558" s="2"/>
    </row>
    <row r="559" ht="16.5" customHeight="1">
      <c r="T559" s="2"/>
    </row>
    <row r="560" ht="16.5" customHeight="1">
      <c r="T560" s="2"/>
    </row>
    <row r="561" ht="16.5" customHeight="1">
      <c r="T561" s="2"/>
    </row>
    <row r="562" ht="16.5" customHeight="1">
      <c r="T562" s="2"/>
    </row>
    <row r="563" ht="16.5" customHeight="1">
      <c r="T563" s="2"/>
    </row>
    <row r="564" ht="16.5" customHeight="1">
      <c r="T564" s="2"/>
    </row>
    <row r="565" ht="16.5" customHeight="1">
      <c r="T565" s="2"/>
    </row>
    <row r="566" ht="16.5" customHeight="1">
      <c r="T566" s="2"/>
    </row>
    <row r="567" ht="16.5" customHeight="1">
      <c r="T567" s="2"/>
    </row>
    <row r="568" ht="16.5" customHeight="1">
      <c r="T568" s="2"/>
    </row>
    <row r="569" ht="16.5" customHeight="1">
      <c r="T569" s="2"/>
    </row>
    <row r="570" ht="16.5" customHeight="1">
      <c r="T570" s="2"/>
    </row>
    <row r="571" ht="16.5" customHeight="1">
      <c r="T571" s="2"/>
    </row>
    <row r="572" ht="16.5" customHeight="1">
      <c r="T572" s="2"/>
    </row>
    <row r="573" ht="16.5" customHeight="1">
      <c r="T573" s="2"/>
    </row>
    <row r="574" ht="16.5" customHeight="1">
      <c r="T574" s="2"/>
    </row>
    <row r="575" ht="16.5" customHeight="1">
      <c r="T575" s="2"/>
    </row>
    <row r="576" ht="16.5" customHeight="1">
      <c r="T576" s="2"/>
    </row>
    <row r="577" ht="16.5" customHeight="1">
      <c r="T577" s="2"/>
    </row>
    <row r="578" ht="16.5" customHeight="1">
      <c r="T578" s="2"/>
    </row>
    <row r="579" ht="16.5" customHeight="1">
      <c r="T579" s="2"/>
    </row>
    <row r="580" ht="16.5" customHeight="1">
      <c r="T580" s="2"/>
    </row>
    <row r="581" ht="16.5" customHeight="1">
      <c r="T581" s="2"/>
    </row>
    <row r="582" ht="16.5" customHeight="1">
      <c r="T582" s="2"/>
    </row>
    <row r="583" ht="16.5" customHeight="1">
      <c r="T583" s="2"/>
    </row>
    <row r="584" ht="16.5" customHeight="1">
      <c r="T584" s="2"/>
    </row>
    <row r="585" ht="16.5" customHeight="1">
      <c r="T585" s="2"/>
    </row>
    <row r="586" ht="16.5" customHeight="1">
      <c r="T586" s="2"/>
    </row>
    <row r="587" ht="16.5" customHeight="1">
      <c r="T587" s="2"/>
    </row>
    <row r="588" ht="16.5" customHeight="1">
      <c r="T588" s="2"/>
    </row>
    <row r="589" ht="16.5" customHeight="1">
      <c r="T589" s="2"/>
    </row>
    <row r="590" ht="16.5" customHeight="1">
      <c r="T590" s="2"/>
    </row>
    <row r="591" ht="16.5" customHeight="1">
      <c r="T591" s="2"/>
    </row>
    <row r="592" ht="16.5" customHeight="1">
      <c r="T592" s="2"/>
    </row>
    <row r="593" ht="16.5" customHeight="1">
      <c r="T593" s="2"/>
    </row>
    <row r="594" ht="16.5" customHeight="1">
      <c r="T594" s="2"/>
    </row>
    <row r="595" ht="16.5" customHeight="1">
      <c r="T595" s="2"/>
    </row>
    <row r="596" ht="16.5" customHeight="1">
      <c r="T596" s="2"/>
    </row>
    <row r="597" ht="16.5" customHeight="1">
      <c r="T597" s="2"/>
    </row>
    <row r="598" ht="16.5" customHeight="1">
      <c r="T598" s="2"/>
    </row>
    <row r="599" ht="16.5" customHeight="1">
      <c r="T599" s="2"/>
    </row>
    <row r="600" ht="16.5" customHeight="1">
      <c r="T600" s="2"/>
    </row>
    <row r="601" ht="16.5" customHeight="1">
      <c r="T601" s="2"/>
    </row>
    <row r="602" ht="16.5" customHeight="1">
      <c r="T602" s="2"/>
    </row>
    <row r="603" ht="16.5" customHeight="1">
      <c r="T603" s="2"/>
    </row>
    <row r="604" ht="16.5" customHeight="1">
      <c r="T604" s="2"/>
    </row>
    <row r="605" ht="16.5" customHeight="1">
      <c r="T605" s="2"/>
    </row>
    <row r="606" ht="16.5" customHeight="1">
      <c r="T606" s="2"/>
    </row>
    <row r="607" ht="16.5" customHeight="1">
      <c r="T607" s="2"/>
    </row>
    <row r="608" ht="16.5" customHeight="1">
      <c r="T608" s="2"/>
    </row>
    <row r="609" ht="16.5" customHeight="1">
      <c r="T609" s="2"/>
    </row>
    <row r="610" ht="16.5" customHeight="1">
      <c r="T610" s="2"/>
    </row>
    <row r="611" ht="16.5" customHeight="1">
      <c r="T611" s="2"/>
    </row>
    <row r="612" ht="16.5" customHeight="1">
      <c r="T612" s="2"/>
    </row>
    <row r="613" ht="16.5" customHeight="1">
      <c r="T613" s="2"/>
    </row>
    <row r="614" ht="16.5" customHeight="1">
      <c r="T614" s="2"/>
    </row>
    <row r="615" ht="16.5" customHeight="1">
      <c r="T615" s="2"/>
    </row>
    <row r="616" ht="16.5" customHeight="1">
      <c r="T616" s="2"/>
    </row>
    <row r="617" ht="16.5" customHeight="1">
      <c r="T617" s="2"/>
    </row>
    <row r="618" ht="16.5" customHeight="1">
      <c r="T618" s="2"/>
    </row>
    <row r="619" ht="16.5" customHeight="1">
      <c r="T619" s="2"/>
    </row>
    <row r="620" ht="16.5" customHeight="1">
      <c r="T620" s="2"/>
    </row>
    <row r="621" ht="16.5" customHeight="1">
      <c r="T621" s="2"/>
    </row>
    <row r="622" ht="16.5" customHeight="1">
      <c r="T622" s="2"/>
    </row>
    <row r="623" ht="16.5" customHeight="1">
      <c r="T623" s="2"/>
    </row>
    <row r="624" ht="16.5" customHeight="1">
      <c r="T624" s="2"/>
    </row>
    <row r="625" ht="16.5" customHeight="1">
      <c r="T625" s="2"/>
    </row>
    <row r="626" ht="16.5" customHeight="1">
      <c r="T626" s="2"/>
    </row>
    <row r="627" ht="16.5" customHeight="1">
      <c r="T627" s="2"/>
    </row>
    <row r="628" ht="16.5" customHeight="1">
      <c r="T628" s="2"/>
    </row>
    <row r="629" ht="16.5" customHeight="1">
      <c r="T629" s="2"/>
    </row>
    <row r="630" ht="16.5" customHeight="1">
      <c r="T630" s="2"/>
    </row>
    <row r="631" ht="16.5" customHeight="1">
      <c r="T631" s="2"/>
    </row>
    <row r="632" ht="16.5" customHeight="1">
      <c r="T632" s="2"/>
    </row>
    <row r="633" ht="16.5" customHeight="1">
      <c r="T633" s="2"/>
    </row>
    <row r="634" ht="16.5" customHeight="1">
      <c r="T634" s="2"/>
    </row>
    <row r="635" ht="16.5" customHeight="1">
      <c r="T635" s="2"/>
    </row>
    <row r="636" ht="16.5" customHeight="1">
      <c r="T636" s="2"/>
    </row>
    <row r="637" ht="16.5" customHeight="1">
      <c r="T637" s="2"/>
    </row>
    <row r="638" ht="16.5" customHeight="1">
      <c r="T638" s="2"/>
    </row>
    <row r="639" ht="16.5" customHeight="1">
      <c r="T639" s="2"/>
    </row>
    <row r="640" ht="16.5" customHeight="1">
      <c r="T640" s="2"/>
    </row>
    <row r="641" ht="16.5" customHeight="1">
      <c r="T641" s="2"/>
    </row>
    <row r="642" ht="16.5" customHeight="1">
      <c r="T642" s="2"/>
    </row>
    <row r="643" ht="16.5" customHeight="1">
      <c r="T643" s="2"/>
    </row>
    <row r="644" ht="16.5" customHeight="1">
      <c r="T644" s="2"/>
    </row>
    <row r="645" ht="16.5" customHeight="1">
      <c r="T645" s="2"/>
    </row>
    <row r="646" ht="16.5" customHeight="1">
      <c r="T646" s="2"/>
    </row>
    <row r="647" ht="16.5" customHeight="1">
      <c r="T647" s="2"/>
    </row>
    <row r="648" ht="16.5" customHeight="1">
      <c r="T648" s="2"/>
    </row>
    <row r="649" ht="16.5" customHeight="1">
      <c r="T649" s="2"/>
    </row>
    <row r="650" ht="16.5" customHeight="1">
      <c r="T650" s="2"/>
    </row>
    <row r="651" ht="16.5" customHeight="1">
      <c r="T651" s="2"/>
    </row>
    <row r="652" ht="16.5" customHeight="1">
      <c r="T652" s="2"/>
    </row>
    <row r="653" ht="16.5" customHeight="1">
      <c r="T653" s="2"/>
    </row>
    <row r="654" ht="16.5" customHeight="1">
      <c r="T654" s="2"/>
    </row>
    <row r="655" ht="16.5" customHeight="1">
      <c r="T655" s="2"/>
    </row>
    <row r="656" ht="16.5" customHeight="1">
      <c r="T656" s="2"/>
    </row>
    <row r="657" ht="16.5" customHeight="1">
      <c r="T657" s="2"/>
    </row>
    <row r="658" ht="16.5" customHeight="1">
      <c r="T658" s="2"/>
    </row>
    <row r="659" ht="16.5" customHeight="1">
      <c r="T659" s="2"/>
    </row>
    <row r="660" ht="16.5" customHeight="1">
      <c r="T660" s="2"/>
    </row>
    <row r="661" ht="16.5" customHeight="1">
      <c r="T661" s="2"/>
    </row>
    <row r="662" ht="16.5" customHeight="1">
      <c r="T662" s="2"/>
    </row>
    <row r="663" ht="16.5" customHeight="1">
      <c r="T663" s="2"/>
    </row>
    <row r="664" ht="16.5" customHeight="1">
      <c r="T664" s="2"/>
    </row>
    <row r="665" ht="16.5" customHeight="1">
      <c r="T665" s="2"/>
    </row>
    <row r="666" ht="16.5" customHeight="1">
      <c r="T666" s="2"/>
    </row>
    <row r="667" ht="16.5" customHeight="1">
      <c r="T667" s="2"/>
    </row>
    <row r="668" ht="16.5" customHeight="1">
      <c r="T668" s="2"/>
    </row>
    <row r="669" ht="16.5" customHeight="1">
      <c r="T669" s="2"/>
    </row>
    <row r="670" ht="16.5" customHeight="1">
      <c r="T670" s="2"/>
    </row>
    <row r="671" ht="16.5" customHeight="1">
      <c r="T671" s="2"/>
    </row>
    <row r="672" ht="16.5" customHeight="1">
      <c r="T672" s="2"/>
    </row>
    <row r="673" ht="16.5" customHeight="1">
      <c r="T673" s="2"/>
    </row>
    <row r="674" ht="16.5" customHeight="1">
      <c r="T674" s="2"/>
    </row>
    <row r="675" ht="16.5" customHeight="1">
      <c r="T675" s="2"/>
    </row>
    <row r="676" ht="16.5" customHeight="1">
      <c r="T676" s="2"/>
    </row>
    <row r="677" ht="16.5" customHeight="1">
      <c r="T677" s="2"/>
    </row>
    <row r="678" ht="16.5" customHeight="1">
      <c r="T678" s="2"/>
    </row>
    <row r="679" ht="16.5" customHeight="1">
      <c r="T679" s="2"/>
    </row>
    <row r="680" ht="16.5" customHeight="1">
      <c r="T680" s="2"/>
    </row>
    <row r="681" ht="16.5" customHeight="1">
      <c r="T681" s="2"/>
    </row>
    <row r="682" ht="16.5" customHeight="1">
      <c r="T682" s="2"/>
    </row>
    <row r="683" ht="16.5" customHeight="1">
      <c r="T683" s="2"/>
    </row>
    <row r="684" ht="16.5" customHeight="1">
      <c r="T684" s="2"/>
    </row>
    <row r="685" ht="16.5" customHeight="1">
      <c r="T685" s="2"/>
    </row>
    <row r="686" ht="16.5" customHeight="1">
      <c r="T686" s="2"/>
    </row>
    <row r="687" ht="16.5" customHeight="1">
      <c r="T687" s="2"/>
    </row>
    <row r="688" ht="16.5" customHeight="1">
      <c r="T688" s="2"/>
    </row>
    <row r="689" ht="16.5" customHeight="1">
      <c r="T689" s="2"/>
    </row>
    <row r="690" ht="16.5" customHeight="1">
      <c r="T690" s="2"/>
    </row>
    <row r="691" ht="16.5" customHeight="1">
      <c r="T691" s="2"/>
    </row>
    <row r="692" ht="16.5" customHeight="1">
      <c r="T692" s="2"/>
    </row>
    <row r="693" ht="16.5" customHeight="1">
      <c r="T693" s="2"/>
    </row>
    <row r="694" ht="16.5" customHeight="1">
      <c r="T694" s="2"/>
    </row>
    <row r="695" ht="16.5" customHeight="1">
      <c r="T695" s="2"/>
    </row>
    <row r="696" ht="16.5" customHeight="1">
      <c r="T696" s="2"/>
    </row>
    <row r="697" ht="16.5" customHeight="1">
      <c r="T697" s="2"/>
    </row>
    <row r="698" ht="16.5" customHeight="1">
      <c r="T698" s="2"/>
    </row>
    <row r="699" ht="16.5" customHeight="1">
      <c r="T699" s="2"/>
    </row>
    <row r="700" ht="16.5" customHeight="1">
      <c r="T700" s="2"/>
    </row>
    <row r="701" ht="16.5" customHeight="1">
      <c r="T701" s="2"/>
    </row>
    <row r="702" ht="16.5" customHeight="1">
      <c r="T702" s="2"/>
    </row>
    <row r="703" ht="16.5" customHeight="1">
      <c r="T703" s="2"/>
    </row>
    <row r="704" ht="16.5" customHeight="1">
      <c r="T704" s="2"/>
    </row>
    <row r="705" ht="16.5" customHeight="1">
      <c r="T705" s="2"/>
    </row>
    <row r="706" ht="16.5" customHeight="1">
      <c r="T706" s="2"/>
    </row>
    <row r="707" ht="16.5" customHeight="1">
      <c r="T707" s="2"/>
    </row>
    <row r="708" ht="16.5" customHeight="1">
      <c r="T708" s="2"/>
    </row>
    <row r="709" ht="16.5" customHeight="1">
      <c r="T709" s="2"/>
    </row>
    <row r="710" ht="16.5" customHeight="1">
      <c r="T710" s="2"/>
    </row>
    <row r="711" ht="16.5" customHeight="1">
      <c r="T711" s="2"/>
    </row>
    <row r="712" ht="16.5" customHeight="1">
      <c r="T712" s="2"/>
    </row>
    <row r="713" ht="16.5" customHeight="1">
      <c r="T713" s="2"/>
    </row>
    <row r="714" ht="16.5" customHeight="1">
      <c r="T714" s="2"/>
    </row>
    <row r="715" ht="16.5" customHeight="1">
      <c r="T715" s="2"/>
    </row>
    <row r="716" ht="16.5" customHeight="1">
      <c r="T716" s="2"/>
    </row>
    <row r="717" ht="16.5" customHeight="1">
      <c r="T717" s="2"/>
    </row>
    <row r="718" ht="16.5" customHeight="1">
      <c r="T718" s="2"/>
    </row>
    <row r="719" ht="16.5" customHeight="1">
      <c r="T719" s="2"/>
    </row>
    <row r="720" ht="16.5" customHeight="1">
      <c r="T720" s="2"/>
    </row>
    <row r="721" ht="16.5" customHeight="1">
      <c r="T721" s="2"/>
    </row>
    <row r="722" ht="16.5" customHeight="1">
      <c r="T722" s="2"/>
    </row>
    <row r="723" ht="16.5" customHeight="1">
      <c r="T723" s="2"/>
    </row>
    <row r="724" ht="16.5" customHeight="1">
      <c r="T724" s="2"/>
    </row>
    <row r="725" ht="16.5" customHeight="1">
      <c r="T725" s="2"/>
    </row>
    <row r="726" ht="16.5" customHeight="1">
      <c r="T726" s="2"/>
    </row>
    <row r="727" ht="16.5" customHeight="1">
      <c r="T727" s="2"/>
    </row>
    <row r="728" ht="16.5" customHeight="1">
      <c r="T728" s="2"/>
    </row>
    <row r="729" ht="16.5" customHeight="1">
      <c r="T729" s="2"/>
    </row>
    <row r="730" ht="16.5" customHeight="1">
      <c r="T730" s="2"/>
    </row>
    <row r="731" ht="16.5" customHeight="1">
      <c r="T731" s="2"/>
    </row>
    <row r="732" ht="16.5" customHeight="1">
      <c r="T732" s="2"/>
    </row>
    <row r="733" ht="16.5" customHeight="1">
      <c r="T733" s="2"/>
    </row>
    <row r="734" ht="16.5" customHeight="1">
      <c r="T734" s="2"/>
    </row>
    <row r="735" ht="16.5" customHeight="1">
      <c r="T735" s="2"/>
    </row>
    <row r="736" ht="16.5" customHeight="1">
      <c r="T736" s="2"/>
    </row>
    <row r="737" ht="16.5" customHeight="1">
      <c r="T737" s="2"/>
    </row>
    <row r="738" ht="16.5" customHeight="1">
      <c r="T738" s="2"/>
    </row>
    <row r="739" ht="16.5" customHeight="1">
      <c r="T739" s="2"/>
    </row>
    <row r="740" ht="16.5" customHeight="1">
      <c r="T740" s="2"/>
    </row>
    <row r="741" ht="16.5" customHeight="1">
      <c r="T741" s="2"/>
    </row>
    <row r="742" ht="16.5" customHeight="1">
      <c r="T742" s="2"/>
    </row>
    <row r="743" ht="16.5" customHeight="1">
      <c r="T743" s="2"/>
    </row>
    <row r="744" ht="16.5" customHeight="1">
      <c r="T744" s="2"/>
    </row>
    <row r="745" ht="16.5" customHeight="1">
      <c r="T745" s="2"/>
    </row>
    <row r="746" ht="16.5" customHeight="1">
      <c r="T746" s="2"/>
    </row>
    <row r="747" ht="16.5" customHeight="1">
      <c r="T747" s="2"/>
    </row>
    <row r="748" ht="16.5" customHeight="1">
      <c r="T748" s="2"/>
    </row>
    <row r="749" ht="16.5" customHeight="1">
      <c r="T749" s="2"/>
    </row>
    <row r="750" ht="16.5" customHeight="1">
      <c r="T750" s="2"/>
    </row>
    <row r="751" ht="16.5" customHeight="1">
      <c r="T751" s="2"/>
    </row>
    <row r="752" ht="16.5" customHeight="1">
      <c r="T752" s="2"/>
    </row>
    <row r="753" ht="16.5" customHeight="1">
      <c r="T753" s="2"/>
    </row>
    <row r="754" ht="16.5" customHeight="1">
      <c r="T754" s="2"/>
    </row>
    <row r="755" ht="16.5" customHeight="1">
      <c r="T755" s="2"/>
    </row>
    <row r="756" ht="16.5" customHeight="1">
      <c r="T756" s="2"/>
    </row>
    <row r="757" ht="16.5" customHeight="1">
      <c r="T757" s="2"/>
    </row>
    <row r="758" ht="16.5" customHeight="1">
      <c r="T758" s="2"/>
    </row>
    <row r="759" ht="16.5" customHeight="1">
      <c r="T759" s="2"/>
    </row>
    <row r="760" ht="16.5" customHeight="1">
      <c r="T760" s="2"/>
    </row>
    <row r="761" ht="16.5" customHeight="1">
      <c r="T761" s="2"/>
    </row>
    <row r="762" ht="16.5" customHeight="1">
      <c r="T762" s="2"/>
    </row>
    <row r="763" ht="16.5" customHeight="1">
      <c r="T763" s="2"/>
    </row>
    <row r="764" ht="16.5" customHeight="1">
      <c r="T764" s="2"/>
    </row>
    <row r="765" ht="16.5" customHeight="1">
      <c r="T765" s="2"/>
    </row>
    <row r="766" ht="16.5" customHeight="1">
      <c r="T766" s="2"/>
    </row>
    <row r="767" ht="16.5" customHeight="1">
      <c r="T767" s="2"/>
    </row>
    <row r="768" ht="16.5" customHeight="1">
      <c r="T768" s="2"/>
    </row>
    <row r="769" ht="16.5" customHeight="1">
      <c r="T769" s="2"/>
    </row>
    <row r="770" ht="16.5" customHeight="1">
      <c r="T770" s="2"/>
    </row>
    <row r="771" ht="16.5" customHeight="1">
      <c r="T771" s="2"/>
    </row>
    <row r="772" ht="16.5" customHeight="1">
      <c r="T772" s="2"/>
    </row>
    <row r="773" ht="16.5" customHeight="1">
      <c r="T773" s="2"/>
    </row>
    <row r="774" ht="16.5" customHeight="1">
      <c r="T774" s="2"/>
    </row>
    <row r="775" ht="16.5" customHeight="1">
      <c r="T775" s="2"/>
    </row>
    <row r="776" ht="16.5" customHeight="1">
      <c r="T776" s="2"/>
    </row>
    <row r="777" ht="16.5" customHeight="1">
      <c r="T777" s="2"/>
    </row>
    <row r="778" ht="16.5" customHeight="1">
      <c r="T778" s="2"/>
    </row>
    <row r="779" ht="16.5" customHeight="1">
      <c r="T779" s="2"/>
    </row>
    <row r="780" ht="16.5" customHeight="1">
      <c r="T780" s="2"/>
    </row>
    <row r="781" ht="16.5" customHeight="1">
      <c r="T781" s="2"/>
    </row>
    <row r="782" ht="16.5" customHeight="1">
      <c r="T782" s="2"/>
    </row>
    <row r="783" ht="16.5" customHeight="1">
      <c r="T783" s="2"/>
    </row>
    <row r="784" ht="16.5" customHeight="1">
      <c r="T784" s="2"/>
    </row>
    <row r="785" ht="16.5" customHeight="1">
      <c r="T785" s="2"/>
    </row>
    <row r="786" ht="16.5" customHeight="1">
      <c r="T786" s="2"/>
    </row>
    <row r="787" ht="16.5" customHeight="1">
      <c r="T787" s="2"/>
    </row>
    <row r="788" ht="16.5" customHeight="1">
      <c r="T788" s="2"/>
    </row>
    <row r="789" ht="16.5" customHeight="1">
      <c r="T789" s="2"/>
    </row>
    <row r="790" ht="16.5" customHeight="1">
      <c r="T790" s="2"/>
    </row>
    <row r="791" ht="16.5" customHeight="1">
      <c r="T791" s="2"/>
    </row>
    <row r="792" ht="16.5" customHeight="1">
      <c r="T792" s="2"/>
    </row>
    <row r="793" ht="16.5" customHeight="1">
      <c r="T793" s="2"/>
    </row>
    <row r="794" ht="16.5" customHeight="1">
      <c r="T794" s="2"/>
    </row>
    <row r="795" ht="16.5" customHeight="1">
      <c r="T795" s="2"/>
    </row>
    <row r="796" ht="16.5" customHeight="1">
      <c r="T796" s="2"/>
    </row>
    <row r="797" ht="16.5" customHeight="1">
      <c r="T797" s="2"/>
    </row>
    <row r="798" ht="16.5" customHeight="1">
      <c r="T798" s="2"/>
    </row>
    <row r="799" ht="16.5" customHeight="1">
      <c r="T799" s="2"/>
    </row>
    <row r="800" ht="16.5" customHeight="1">
      <c r="T800" s="2"/>
    </row>
    <row r="801" ht="16.5" customHeight="1">
      <c r="T801" s="2"/>
    </row>
    <row r="802" ht="16.5" customHeight="1">
      <c r="T802" s="2"/>
    </row>
    <row r="803" ht="16.5" customHeight="1">
      <c r="T803" s="2"/>
    </row>
    <row r="804" ht="16.5" customHeight="1">
      <c r="T804" s="2"/>
    </row>
    <row r="805" ht="16.5" customHeight="1">
      <c r="T805" s="2"/>
    </row>
    <row r="806" ht="16.5" customHeight="1">
      <c r="T806" s="2"/>
    </row>
    <row r="807" ht="16.5" customHeight="1">
      <c r="T807" s="2"/>
    </row>
    <row r="808" ht="16.5" customHeight="1">
      <c r="T808" s="2"/>
    </row>
    <row r="809" ht="16.5" customHeight="1">
      <c r="T809" s="2"/>
    </row>
    <row r="810" ht="16.5" customHeight="1">
      <c r="T810" s="2"/>
    </row>
    <row r="811" ht="16.5" customHeight="1">
      <c r="T811" s="2"/>
    </row>
    <row r="812" ht="16.5" customHeight="1">
      <c r="T812" s="2"/>
    </row>
    <row r="813" ht="16.5" customHeight="1">
      <c r="T813" s="2"/>
    </row>
    <row r="814" ht="16.5" customHeight="1">
      <c r="T814" s="2"/>
    </row>
    <row r="815" ht="16.5" customHeight="1">
      <c r="T815" s="2"/>
    </row>
    <row r="816" ht="16.5" customHeight="1">
      <c r="T816" s="2"/>
    </row>
    <row r="817" ht="16.5" customHeight="1">
      <c r="T817" s="2"/>
    </row>
    <row r="818" ht="16.5" customHeight="1">
      <c r="T818" s="2"/>
    </row>
    <row r="819" ht="16.5" customHeight="1">
      <c r="T819" s="2"/>
    </row>
    <row r="820" ht="16.5" customHeight="1">
      <c r="T820" s="2"/>
    </row>
    <row r="821" ht="16.5" customHeight="1">
      <c r="T821" s="2"/>
    </row>
    <row r="822" ht="16.5" customHeight="1">
      <c r="T822" s="2"/>
    </row>
    <row r="823" ht="16.5" customHeight="1">
      <c r="T823" s="2"/>
    </row>
    <row r="824" ht="16.5" customHeight="1">
      <c r="T824" s="2"/>
    </row>
    <row r="825" ht="16.5" customHeight="1">
      <c r="T825" s="2"/>
    </row>
    <row r="826" ht="16.5" customHeight="1">
      <c r="T826" s="2"/>
    </row>
    <row r="827" ht="16.5" customHeight="1">
      <c r="T827" s="2"/>
    </row>
    <row r="828" ht="16.5" customHeight="1">
      <c r="T828" s="2"/>
    </row>
    <row r="829" ht="16.5" customHeight="1">
      <c r="T829" s="2"/>
    </row>
    <row r="830" ht="16.5" customHeight="1">
      <c r="T830" s="2"/>
    </row>
    <row r="831" ht="16.5" customHeight="1">
      <c r="T831" s="2"/>
    </row>
    <row r="832" ht="16.5" customHeight="1">
      <c r="T832" s="2"/>
    </row>
    <row r="833" ht="16.5" customHeight="1">
      <c r="T833" s="2"/>
    </row>
    <row r="834" ht="16.5" customHeight="1">
      <c r="T834" s="2"/>
    </row>
    <row r="835" ht="16.5" customHeight="1">
      <c r="T835" s="2"/>
    </row>
    <row r="836" ht="16.5" customHeight="1">
      <c r="T836" s="2"/>
    </row>
    <row r="837" ht="16.5" customHeight="1">
      <c r="T837" s="2"/>
    </row>
    <row r="838" ht="16.5" customHeight="1">
      <c r="T838" s="2"/>
    </row>
    <row r="839" ht="16.5" customHeight="1">
      <c r="T839" s="2"/>
    </row>
    <row r="840" ht="16.5" customHeight="1">
      <c r="T840" s="2"/>
    </row>
    <row r="841" ht="16.5" customHeight="1">
      <c r="T841" s="2"/>
    </row>
    <row r="842" ht="16.5" customHeight="1">
      <c r="T842" s="2"/>
    </row>
    <row r="843" ht="16.5" customHeight="1">
      <c r="T843" s="2"/>
    </row>
    <row r="844" ht="16.5" customHeight="1">
      <c r="T844" s="2"/>
    </row>
    <row r="845" ht="16.5" customHeight="1">
      <c r="T845" s="2"/>
    </row>
    <row r="846" ht="16.5" customHeight="1">
      <c r="T846" s="2"/>
    </row>
    <row r="847" ht="16.5" customHeight="1">
      <c r="T847" s="2"/>
    </row>
    <row r="848" ht="16.5" customHeight="1">
      <c r="T848" s="2"/>
    </row>
    <row r="849" ht="16.5" customHeight="1">
      <c r="T849" s="2"/>
    </row>
    <row r="850" ht="16.5" customHeight="1">
      <c r="T850" s="2"/>
    </row>
    <row r="851" ht="16.5" customHeight="1">
      <c r="T851" s="2"/>
    </row>
    <row r="852" ht="16.5" customHeight="1">
      <c r="T852" s="2"/>
    </row>
    <row r="853" ht="16.5" customHeight="1">
      <c r="T853" s="2"/>
    </row>
    <row r="854" ht="16.5" customHeight="1">
      <c r="T854" s="2"/>
    </row>
    <row r="855" ht="16.5" customHeight="1">
      <c r="T855" s="2"/>
    </row>
    <row r="856" ht="16.5" customHeight="1">
      <c r="T856" s="2"/>
    </row>
    <row r="857" ht="16.5" customHeight="1">
      <c r="T857" s="2"/>
    </row>
    <row r="858" ht="16.5" customHeight="1">
      <c r="T858" s="2"/>
    </row>
    <row r="859" ht="16.5" customHeight="1">
      <c r="T859" s="2"/>
    </row>
    <row r="860" ht="16.5" customHeight="1">
      <c r="T860" s="2"/>
    </row>
    <row r="861" ht="16.5" customHeight="1">
      <c r="T861" s="2"/>
    </row>
    <row r="862" ht="16.5" customHeight="1">
      <c r="T862" s="2"/>
    </row>
    <row r="863" ht="16.5" customHeight="1">
      <c r="T863" s="2"/>
    </row>
    <row r="864" ht="16.5" customHeight="1">
      <c r="T864" s="2"/>
    </row>
    <row r="865" ht="16.5" customHeight="1">
      <c r="T865" s="2"/>
    </row>
    <row r="866" ht="16.5" customHeight="1">
      <c r="T866" s="2"/>
    </row>
    <row r="867" ht="16.5" customHeight="1">
      <c r="T867" s="2"/>
    </row>
    <row r="868" ht="16.5" customHeight="1">
      <c r="T868" s="2"/>
    </row>
    <row r="869" ht="16.5" customHeight="1">
      <c r="T869" s="2"/>
    </row>
    <row r="870" ht="16.5" customHeight="1">
      <c r="T870" s="2"/>
    </row>
    <row r="871" ht="16.5" customHeight="1">
      <c r="T871" s="2"/>
    </row>
    <row r="872" ht="16.5" customHeight="1">
      <c r="T872" s="2"/>
    </row>
    <row r="873" ht="16.5" customHeight="1">
      <c r="T873" s="2"/>
    </row>
    <row r="874" ht="16.5" customHeight="1">
      <c r="T874" s="2"/>
    </row>
    <row r="875" ht="16.5" customHeight="1">
      <c r="T875" s="2"/>
    </row>
    <row r="876" ht="16.5" customHeight="1">
      <c r="T876" s="2"/>
    </row>
    <row r="877" ht="16.5" customHeight="1">
      <c r="T877" s="2"/>
    </row>
    <row r="878" ht="16.5" customHeight="1">
      <c r="T878" s="2"/>
    </row>
    <row r="879" ht="16.5" customHeight="1">
      <c r="T879" s="2"/>
    </row>
    <row r="880" ht="16.5" customHeight="1">
      <c r="T880" s="2"/>
    </row>
    <row r="881" ht="16.5" customHeight="1">
      <c r="T881" s="2"/>
    </row>
    <row r="882" ht="16.5" customHeight="1">
      <c r="T882" s="2"/>
    </row>
    <row r="883" ht="16.5" customHeight="1">
      <c r="T883" s="2"/>
    </row>
    <row r="884" ht="16.5" customHeight="1">
      <c r="T884" s="2"/>
    </row>
    <row r="885" ht="16.5" customHeight="1">
      <c r="T885" s="2"/>
    </row>
    <row r="886" ht="16.5" customHeight="1">
      <c r="T886" s="2"/>
    </row>
    <row r="887" ht="16.5" customHeight="1">
      <c r="T887" s="2"/>
    </row>
    <row r="888" ht="16.5" customHeight="1">
      <c r="T888" s="2"/>
    </row>
    <row r="889" ht="16.5" customHeight="1">
      <c r="T889" s="2"/>
    </row>
    <row r="890" ht="16.5" customHeight="1">
      <c r="T890" s="2"/>
    </row>
    <row r="891" ht="16.5" customHeight="1">
      <c r="T891" s="2"/>
    </row>
    <row r="892" ht="16.5" customHeight="1">
      <c r="T892" s="2"/>
    </row>
    <row r="893" ht="16.5" customHeight="1">
      <c r="T893" s="2"/>
    </row>
    <row r="894" ht="16.5" customHeight="1">
      <c r="T894" s="2"/>
    </row>
    <row r="895" ht="16.5" customHeight="1">
      <c r="T895" s="2"/>
    </row>
    <row r="896" ht="16.5" customHeight="1">
      <c r="T896" s="2"/>
    </row>
    <row r="897" ht="16.5" customHeight="1">
      <c r="T897" s="2"/>
    </row>
    <row r="898" ht="16.5" customHeight="1">
      <c r="T898" s="2"/>
    </row>
    <row r="899" ht="16.5" customHeight="1">
      <c r="T899" s="2"/>
    </row>
    <row r="900" ht="16.5" customHeight="1">
      <c r="T900" s="2"/>
    </row>
    <row r="901" ht="16.5" customHeight="1">
      <c r="T901" s="2"/>
    </row>
    <row r="902" ht="16.5" customHeight="1">
      <c r="T902" s="2"/>
    </row>
    <row r="903" ht="16.5" customHeight="1">
      <c r="T903" s="2"/>
    </row>
    <row r="904" ht="16.5" customHeight="1">
      <c r="T904" s="2"/>
    </row>
    <row r="905" ht="16.5" customHeight="1">
      <c r="T905" s="2"/>
    </row>
    <row r="906" ht="16.5" customHeight="1">
      <c r="T906" s="2"/>
    </row>
    <row r="907" ht="16.5" customHeight="1">
      <c r="T907" s="2"/>
    </row>
    <row r="908" ht="16.5" customHeight="1">
      <c r="T908" s="2"/>
    </row>
    <row r="909" ht="16.5" customHeight="1">
      <c r="T909" s="2"/>
    </row>
    <row r="910" ht="16.5" customHeight="1">
      <c r="T910" s="2"/>
    </row>
    <row r="911" ht="16.5" customHeight="1">
      <c r="T911" s="2"/>
    </row>
    <row r="912" ht="16.5" customHeight="1">
      <c r="T912" s="2"/>
    </row>
    <row r="913" ht="16.5" customHeight="1">
      <c r="T913" s="2"/>
    </row>
    <row r="914" ht="16.5" customHeight="1">
      <c r="T914" s="2"/>
    </row>
    <row r="915" ht="16.5" customHeight="1">
      <c r="T915" s="2"/>
    </row>
    <row r="916" ht="16.5" customHeight="1">
      <c r="T916" s="2"/>
    </row>
    <row r="917" ht="16.5" customHeight="1">
      <c r="T917" s="2"/>
    </row>
    <row r="918" ht="16.5" customHeight="1">
      <c r="T918" s="2"/>
    </row>
    <row r="919" ht="16.5" customHeight="1">
      <c r="T919" s="2"/>
    </row>
    <row r="920" ht="16.5" customHeight="1">
      <c r="T920" s="2"/>
    </row>
    <row r="921" ht="16.5" customHeight="1">
      <c r="T921" s="2"/>
    </row>
    <row r="922" ht="16.5" customHeight="1">
      <c r="T922" s="2"/>
    </row>
    <row r="923" ht="16.5" customHeight="1">
      <c r="T923" s="2"/>
    </row>
    <row r="924" ht="16.5" customHeight="1">
      <c r="T924" s="2"/>
    </row>
    <row r="925" ht="16.5" customHeight="1">
      <c r="T925" s="2"/>
    </row>
    <row r="926" ht="16.5" customHeight="1">
      <c r="T926" s="2"/>
    </row>
    <row r="927" ht="16.5" customHeight="1">
      <c r="T927" s="2"/>
    </row>
    <row r="928" ht="16.5" customHeight="1">
      <c r="T928" s="2"/>
    </row>
    <row r="929" ht="16.5" customHeight="1">
      <c r="T929" s="2"/>
    </row>
    <row r="930" ht="16.5" customHeight="1">
      <c r="T930" s="2"/>
    </row>
    <row r="931" ht="16.5" customHeight="1">
      <c r="T931" s="2"/>
    </row>
    <row r="932" ht="16.5" customHeight="1">
      <c r="T932" s="2"/>
    </row>
    <row r="933" ht="16.5" customHeight="1">
      <c r="T933" s="2"/>
    </row>
    <row r="934" ht="16.5" customHeight="1">
      <c r="T934" s="2"/>
    </row>
    <row r="935" ht="16.5" customHeight="1">
      <c r="T935" s="2"/>
    </row>
    <row r="936" ht="16.5" customHeight="1">
      <c r="T936" s="2"/>
    </row>
    <row r="937" ht="16.5" customHeight="1">
      <c r="T937" s="2"/>
    </row>
    <row r="938" ht="16.5" customHeight="1">
      <c r="T938" s="2"/>
    </row>
    <row r="939" ht="16.5" customHeight="1">
      <c r="T939" s="2"/>
    </row>
    <row r="940" ht="16.5" customHeight="1">
      <c r="T940" s="2"/>
    </row>
    <row r="941" ht="16.5" customHeight="1">
      <c r="T941" s="2"/>
    </row>
    <row r="942" ht="16.5" customHeight="1">
      <c r="T942" s="2"/>
    </row>
    <row r="943" ht="16.5" customHeight="1">
      <c r="T943" s="2"/>
    </row>
    <row r="944" ht="16.5" customHeight="1">
      <c r="T944" s="2"/>
    </row>
    <row r="945" ht="16.5" customHeight="1">
      <c r="T945" s="2"/>
    </row>
    <row r="946" ht="16.5" customHeight="1">
      <c r="T946" s="2"/>
    </row>
    <row r="947" ht="16.5" customHeight="1">
      <c r="T947" s="2"/>
    </row>
    <row r="948" ht="16.5" customHeight="1">
      <c r="T948" s="2"/>
    </row>
    <row r="949" ht="16.5" customHeight="1">
      <c r="T949" s="2"/>
    </row>
    <row r="950" ht="16.5" customHeight="1">
      <c r="T950" s="2"/>
    </row>
    <row r="951" ht="16.5" customHeight="1">
      <c r="T951" s="2"/>
    </row>
    <row r="952" ht="16.5" customHeight="1">
      <c r="T952" s="2"/>
    </row>
    <row r="953" ht="16.5" customHeight="1">
      <c r="T953" s="2"/>
    </row>
    <row r="954" ht="16.5" customHeight="1">
      <c r="T954" s="2"/>
    </row>
    <row r="955" ht="16.5" customHeight="1">
      <c r="T955" s="2"/>
    </row>
    <row r="956" ht="16.5" customHeight="1">
      <c r="T956" s="2"/>
    </row>
    <row r="957" ht="16.5" customHeight="1">
      <c r="T957" s="2"/>
    </row>
    <row r="958" ht="16.5" customHeight="1">
      <c r="T958" s="2"/>
    </row>
    <row r="959" ht="16.5" customHeight="1">
      <c r="T959" s="2"/>
    </row>
    <row r="960" ht="16.5" customHeight="1">
      <c r="T960" s="2"/>
    </row>
    <row r="961" ht="16.5" customHeight="1">
      <c r="T961" s="2"/>
    </row>
    <row r="962" ht="16.5" customHeight="1">
      <c r="T962" s="2"/>
    </row>
    <row r="963" ht="16.5" customHeight="1">
      <c r="T963" s="2"/>
    </row>
    <row r="964" ht="16.5" customHeight="1">
      <c r="T964" s="2"/>
    </row>
    <row r="965" ht="16.5" customHeight="1">
      <c r="T965" s="2"/>
    </row>
    <row r="966" ht="16.5" customHeight="1">
      <c r="T966" s="2"/>
    </row>
    <row r="967" ht="16.5" customHeight="1">
      <c r="T967" s="2"/>
    </row>
    <row r="968" ht="16.5" customHeight="1">
      <c r="T968" s="2"/>
    </row>
    <row r="969" ht="16.5" customHeight="1">
      <c r="T969" s="2"/>
    </row>
    <row r="970" ht="16.5" customHeight="1">
      <c r="T970" s="2"/>
    </row>
    <row r="971" ht="16.5" customHeight="1">
      <c r="T971" s="2"/>
    </row>
    <row r="972" ht="16.5" customHeight="1">
      <c r="T972" s="2"/>
    </row>
    <row r="973" ht="16.5" customHeight="1">
      <c r="T973" s="2"/>
    </row>
    <row r="974" ht="16.5" customHeight="1">
      <c r="T974" s="2"/>
    </row>
    <row r="975" ht="16.5" customHeight="1">
      <c r="T975" s="2"/>
    </row>
    <row r="976" ht="16.5" customHeight="1">
      <c r="T976" s="2"/>
    </row>
    <row r="977" ht="16.5" customHeight="1">
      <c r="T977" s="2"/>
    </row>
    <row r="978" ht="16.5" customHeight="1">
      <c r="T978" s="2"/>
    </row>
    <row r="979" ht="16.5" customHeight="1">
      <c r="T979" s="2"/>
    </row>
    <row r="980" ht="16.5" customHeight="1">
      <c r="T980" s="2"/>
    </row>
    <row r="981" ht="16.5" customHeight="1">
      <c r="T981" s="2"/>
    </row>
    <row r="982" ht="16.5" customHeight="1">
      <c r="T982" s="2"/>
    </row>
    <row r="983" ht="16.5" customHeight="1">
      <c r="T983" s="2"/>
    </row>
    <row r="984" ht="16.5" customHeight="1">
      <c r="T984" s="2"/>
    </row>
    <row r="985" ht="16.5" customHeight="1">
      <c r="T985" s="2"/>
    </row>
    <row r="986" ht="16.5" customHeight="1">
      <c r="T986" s="2"/>
    </row>
    <row r="987" ht="16.5" customHeight="1">
      <c r="T987" s="2"/>
    </row>
    <row r="988" ht="16.5" customHeight="1">
      <c r="T988" s="2"/>
    </row>
    <row r="989" ht="16.5" customHeight="1">
      <c r="T989" s="2"/>
    </row>
    <row r="990" ht="16.5" customHeight="1">
      <c r="T990" s="2"/>
    </row>
    <row r="991" ht="16.5" customHeight="1">
      <c r="T991" s="2"/>
    </row>
    <row r="992" ht="16.5" customHeight="1">
      <c r="T992" s="2"/>
    </row>
    <row r="993" ht="16.5" customHeight="1">
      <c r="T993" s="2"/>
    </row>
    <row r="994" ht="16.5" customHeight="1">
      <c r="T994" s="2"/>
    </row>
    <row r="995" ht="16.5" customHeight="1">
      <c r="T995" s="2"/>
    </row>
    <row r="996" ht="16.5" customHeight="1">
      <c r="T996" s="2"/>
    </row>
    <row r="997" ht="16.5" customHeight="1">
      <c r="T997" s="2"/>
    </row>
    <row r="998" ht="16.5" customHeight="1">
      <c r="T998" s="2"/>
    </row>
    <row r="999" ht="16.5" customHeight="1">
      <c r="T999" s="2"/>
    </row>
    <row r="1000" ht="16.5" customHeight="1">
      <c r="T1000" s="2"/>
    </row>
  </sheetData>
  <printOptions/>
  <pageMargins bottom="0.75" footer="0.0" header="0.0" left="0.6997222304344177" right="0.699722230434417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0" width="8.14"/>
    <col customWidth="1" min="21" max="26" width="9.0"/>
  </cols>
  <sheetData>
    <row r="1" ht="16.5" customHeight="1">
      <c r="A1" s="1" t="s">
        <v>96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</row>
    <row r="2" ht="16.5" customHeight="1">
      <c r="A2" s="3" t="s">
        <v>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</row>
    <row r="3" ht="16.5" customHeight="1">
      <c r="A3" s="124" t="s">
        <v>97</v>
      </c>
      <c r="B3" s="124" t="s">
        <v>98</v>
      </c>
      <c r="C3" s="124" t="s">
        <v>4</v>
      </c>
      <c r="D3" s="124" t="s">
        <v>5</v>
      </c>
      <c r="E3" s="124" t="s">
        <v>6</v>
      </c>
      <c r="F3" s="124" t="s">
        <v>7</v>
      </c>
      <c r="G3" s="124" t="s">
        <v>8</v>
      </c>
      <c r="H3" s="124" t="s">
        <v>9</v>
      </c>
      <c r="I3" s="124" t="s">
        <v>10</v>
      </c>
      <c r="J3" s="124" t="s">
        <v>11</v>
      </c>
      <c r="K3" s="124" t="s">
        <v>12</v>
      </c>
      <c r="L3" s="124" t="s">
        <v>13</v>
      </c>
      <c r="M3" s="124" t="s">
        <v>14</v>
      </c>
      <c r="N3" s="124" t="s">
        <v>15</v>
      </c>
      <c r="O3" s="124" t="s">
        <v>16</v>
      </c>
      <c r="P3" s="124" t="s">
        <v>18</v>
      </c>
      <c r="Q3" s="124" t="s">
        <v>19</v>
      </c>
      <c r="R3" s="5" t="s">
        <v>20</v>
      </c>
    </row>
    <row r="4" ht="16.5" customHeight="1">
      <c r="A4" s="124" t="s">
        <v>24</v>
      </c>
      <c r="B4" s="125">
        <v>2.0</v>
      </c>
      <c r="C4" s="126">
        <v>0.0</v>
      </c>
      <c r="D4" s="125">
        <v>0.0</v>
      </c>
      <c r="E4" s="125">
        <v>0.0</v>
      </c>
      <c r="F4" s="125">
        <v>0.0</v>
      </c>
      <c r="G4" s="125">
        <f t="shared" ref="G4:G24" si="1">+F4-(H4+I4+J4)</f>
        <v>0</v>
      </c>
      <c r="H4" s="125">
        <v>0.0</v>
      </c>
      <c r="I4" s="125">
        <v>0.0</v>
      </c>
      <c r="J4" s="125">
        <v>0.0</v>
      </c>
      <c r="K4" s="125">
        <v>0.0</v>
      </c>
      <c r="L4" s="125">
        <v>0.0</v>
      </c>
      <c r="M4" s="125">
        <v>1.0</v>
      </c>
      <c r="N4" s="125">
        <v>0.0</v>
      </c>
      <c r="O4" s="125">
        <v>0.0</v>
      </c>
      <c r="P4" s="9">
        <v>0.0</v>
      </c>
      <c r="Q4" s="126">
        <v>0.0</v>
      </c>
      <c r="R4" s="11">
        <f t="shared" ref="R4:R24" si="2">+Q4+P4</f>
        <v>0</v>
      </c>
    </row>
    <row r="5" ht="16.5" customHeight="1">
      <c r="A5" s="124" t="s">
        <v>25</v>
      </c>
      <c r="B5" s="125">
        <v>4.0</v>
      </c>
      <c r="C5" s="126">
        <v>0.0</v>
      </c>
      <c r="D5" s="125">
        <v>7.0</v>
      </c>
      <c r="E5" s="125">
        <v>3.0</v>
      </c>
      <c r="F5" s="125">
        <v>0.0</v>
      </c>
      <c r="G5" s="125">
        <f t="shared" si="1"/>
        <v>0</v>
      </c>
      <c r="H5" s="125">
        <v>0.0</v>
      </c>
      <c r="I5" s="125">
        <v>0.0</v>
      </c>
      <c r="J5" s="125">
        <v>0.0</v>
      </c>
      <c r="K5" s="125">
        <v>1.0</v>
      </c>
      <c r="L5" s="125">
        <v>0.0</v>
      </c>
      <c r="M5" s="125">
        <v>0.0</v>
      </c>
      <c r="N5" s="125">
        <v>4.0</v>
      </c>
      <c r="O5" s="125">
        <v>0.0</v>
      </c>
      <c r="P5" s="9">
        <f t="shared" ref="P5:P6" si="3">+(G5*1+H5*2+I5*3+J5*4)/E5</f>
        <v>0</v>
      </c>
      <c r="Q5" s="126">
        <v>0.571</v>
      </c>
      <c r="R5" s="11">
        <f t="shared" si="2"/>
        <v>0.571</v>
      </c>
    </row>
    <row r="6" ht="16.5" customHeight="1">
      <c r="A6" s="124" t="s">
        <v>26</v>
      </c>
      <c r="B6" s="125">
        <v>9.0</v>
      </c>
      <c r="C6" s="126">
        <v>0.474</v>
      </c>
      <c r="D6" s="125">
        <v>24.0</v>
      </c>
      <c r="E6" s="125">
        <v>19.0</v>
      </c>
      <c r="F6" s="125">
        <v>9.0</v>
      </c>
      <c r="G6" s="125">
        <f t="shared" si="1"/>
        <v>7</v>
      </c>
      <c r="H6" s="125">
        <v>2.0</v>
      </c>
      <c r="I6" s="125">
        <v>0.0</v>
      </c>
      <c r="J6" s="125">
        <v>0.0</v>
      </c>
      <c r="K6" s="125">
        <v>9.0</v>
      </c>
      <c r="L6" s="125">
        <v>9.0</v>
      </c>
      <c r="M6" s="125">
        <v>7.0</v>
      </c>
      <c r="N6" s="125">
        <v>5.0</v>
      </c>
      <c r="O6" s="125">
        <v>2.0</v>
      </c>
      <c r="P6" s="9">
        <f t="shared" si="3"/>
        <v>0.5789473684</v>
      </c>
      <c r="Q6" s="126">
        <v>0.583</v>
      </c>
      <c r="R6" s="11">
        <f t="shared" si="2"/>
        <v>1.161947368</v>
      </c>
    </row>
    <row r="7" ht="16.5" customHeight="1">
      <c r="A7" s="124" t="s">
        <v>27</v>
      </c>
      <c r="B7" s="125">
        <v>0.0</v>
      </c>
      <c r="C7" s="126">
        <v>0.0</v>
      </c>
      <c r="D7" s="125">
        <v>0.0</v>
      </c>
      <c r="E7" s="125">
        <v>0.0</v>
      </c>
      <c r="F7" s="125">
        <v>0.0</v>
      </c>
      <c r="G7" s="125">
        <f t="shared" si="1"/>
        <v>0</v>
      </c>
      <c r="H7" s="125">
        <v>0.0</v>
      </c>
      <c r="I7" s="125">
        <v>0.0</v>
      </c>
      <c r="J7" s="125">
        <v>0.0</v>
      </c>
      <c r="K7" s="125">
        <v>0.0</v>
      </c>
      <c r="L7" s="125">
        <v>0.0</v>
      </c>
      <c r="M7" s="125">
        <v>0.0</v>
      </c>
      <c r="N7" s="125">
        <v>0.0</v>
      </c>
      <c r="O7" s="125">
        <v>0.0</v>
      </c>
      <c r="P7" s="9">
        <v>0.0</v>
      </c>
      <c r="Q7" s="126">
        <v>0.0</v>
      </c>
      <c r="R7" s="11">
        <f t="shared" si="2"/>
        <v>0</v>
      </c>
    </row>
    <row r="8" ht="16.5" customHeight="1">
      <c r="A8" s="124" t="s">
        <v>28</v>
      </c>
      <c r="B8" s="125">
        <v>9.0</v>
      </c>
      <c r="C8" s="126">
        <v>0.25</v>
      </c>
      <c r="D8" s="125">
        <v>26.0</v>
      </c>
      <c r="E8" s="125">
        <v>20.0</v>
      </c>
      <c r="F8" s="125">
        <v>5.0</v>
      </c>
      <c r="G8" s="125">
        <f t="shared" si="1"/>
        <v>3</v>
      </c>
      <c r="H8" s="125">
        <v>0.0</v>
      </c>
      <c r="I8" s="125">
        <v>2.0</v>
      </c>
      <c r="J8" s="125">
        <v>0.0</v>
      </c>
      <c r="K8" s="125">
        <v>7.0</v>
      </c>
      <c r="L8" s="125">
        <v>7.0</v>
      </c>
      <c r="M8" s="125">
        <v>4.0</v>
      </c>
      <c r="N8" s="125">
        <v>6.0</v>
      </c>
      <c r="O8" s="125">
        <v>5.0</v>
      </c>
      <c r="P8" s="9">
        <f t="shared" ref="P8:P23" si="4">+(G8*1+H8*2+I8*3+J8*4)/E8</f>
        <v>0.45</v>
      </c>
      <c r="Q8" s="126">
        <v>0.423</v>
      </c>
      <c r="R8" s="11">
        <f t="shared" si="2"/>
        <v>0.873</v>
      </c>
    </row>
    <row r="9" ht="16.5" customHeight="1">
      <c r="A9" s="124" t="s">
        <v>29</v>
      </c>
      <c r="B9" s="125">
        <v>4.0</v>
      </c>
      <c r="C9" s="126">
        <v>0.2</v>
      </c>
      <c r="D9" s="125">
        <v>6.0</v>
      </c>
      <c r="E9" s="125">
        <v>5.0</v>
      </c>
      <c r="F9" s="125">
        <v>1.0</v>
      </c>
      <c r="G9" s="125">
        <f t="shared" si="1"/>
        <v>1</v>
      </c>
      <c r="H9" s="125">
        <v>0.0</v>
      </c>
      <c r="I9" s="125">
        <v>0.0</v>
      </c>
      <c r="J9" s="125">
        <v>0.0</v>
      </c>
      <c r="K9" s="125">
        <v>2.0</v>
      </c>
      <c r="L9" s="125">
        <v>0.0</v>
      </c>
      <c r="M9" s="125">
        <v>1.0</v>
      </c>
      <c r="N9" s="125">
        <v>1.0</v>
      </c>
      <c r="O9" s="125">
        <v>1.0</v>
      </c>
      <c r="P9" s="9">
        <f t="shared" si="4"/>
        <v>0.2</v>
      </c>
      <c r="Q9" s="126">
        <v>0.333</v>
      </c>
      <c r="R9" s="11">
        <f t="shared" si="2"/>
        <v>0.533</v>
      </c>
    </row>
    <row r="10" ht="16.5" customHeight="1">
      <c r="A10" s="124" t="s">
        <v>30</v>
      </c>
      <c r="B10" s="125">
        <v>9.0</v>
      </c>
      <c r="C10" s="126">
        <v>0.542</v>
      </c>
      <c r="D10" s="125">
        <v>31.0</v>
      </c>
      <c r="E10" s="125">
        <v>24.0</v>
      </c>
      <c r="F10" s="125">
        <v>13.0</v>
      </c>
      <c r="G10" s="125">
        <f t="shared" si="1"/>
        <v>9</v>
      </c>
      <c r="H10" s="125">
        <v>2.0</v>
      </c>
      <c r="I10" s="125">
        <v>1.0</v>
      </c>
      <c r="J10" s="125">
        <v>1.0</v>
      </c>
      <c r="K10" s="125">
        <v>16.0</v>
      </c>
      <c r="L10" s="125">
        <v>8.0</v>
      </c>
      <c r="M10" s="125">
        <v>16.0</v>
      </c>
      <c r="N10" s="125">
        <v>7.0</v>
      </c>
      <c r="O10" s="125">
        <v>2.0</v>
      </c>
      <c r="P10" s="9">
        <f t="shared" si="4"/>
        <v>0.8333333333</v>
      </c>
      <c r="Q10" s="126">
        <v>0.645</v>
      </c>
      <c r="R10" s="11">
        <f t="shared" si="2"/>
        <v>1.478333333</v>
      </c>
    </row>
    <row r="11" ht="16.5" customHeight="1">
      <c r="A11" s="124" t="s">
        <v>31</v>
      </c>
      <c r="B11" s="125">
        <v>4.0</v>
      </c>
      <c r="C11" s="126">
        <v>0.333</v>
      </c>
      <c r="D11" s="125">
        <v>7.0</v>
      </c>
      <c r="E11" s="125">
        <v>6.0</v>
      </c>
      <c r="F11" s="125">
        <v>2.0</v>
      </c>
      <c r="G11" s="125">
        <f t="shared" si="1"/>
        <v>2</v>
      </c>
      <c r="H11" s="125">
        <v>0.0</v>
      </c>
      <c r="I11" s="125">
        <v>0.0</v>
      </c>
      <c r="J11" s="125">
        <v>0.0</v>
      </c>
      <c r="K11" s="125">
        <v>3.0</v>
      </c>
      <c r="L11" s="125">
        <v>0.0</v>
      </c>
      <c r="M11" s="125">
        <v>3.0</v>
      </c>
      <c r="N11" s="125">
        <v>1.0</v>
      </c>
      <c r="O11" s="125">
        <v>0.0</v>
      </c>
      <c r="P11" s="9">
        <f t="shared" si="4"/>
        <v>0.3333333333</v>
      </c>
      <c r="Q11" s="126">
        <v>0.429</v>
      </c>
      <c r="R11" s="11">
        <f t="shared" si="2"/>
        <v>0.7623333333</v>
      </c>
    </row>
    <row r="12" ht="16.5" customHeight="1">
      <c r="A12" s="124" t="s">
        <v>32</v>
      </c>
      <c r="B12" s="125">
        <v>2.0</v>
      </c>
      <c r="C12" s="126">
        <v>0.333</v>
      </c>
      <c r="D12" s="125">
        <v>3.0</v>
      </c>
      <c r="E12" s="125">
        <v>3.0</v>
      </c>
      <c r="F12" s="125">
        <v>1.0</v>
      </c>
      <c r="G12" s="125">
        <f t="shared" si="1"/>
        <v>1</v>
      </c>
      <c r="H12" s="125">
        <v>0.0</v>
      </c>
      <c r="I12" s="125">
        <v>0.0</v>
      </c>
      <c r="J12" s="125">
        <v>0.0</v>
      </c>
      <c r="K12" s="125">
        <v>0.0</v>
      </c>
      <c r="L12" s="125">
        <v>0.0</v>
      </c>
      <c r="M12" s="125">
        <v>1.0</v>
      </c>
      <c r="N12" s="125">
        <v>0.0</v>
      </c>
      <c r="O12" s="125">
        <v>0.0</v>
      </c>
      <c r="P12" s="9">
        <f t="shared" si="4"/>
        <v>0.3333333333</v>
      </c>
      <c r="Q12" s="126">
        <v>0.333</v>
      </c>
      <c r="R12" s="11">
        <f t="shared" si="2"/>
        <v>0.6663333333</v>
      </c>
    </row>
    <row r="13" ht="16.5" customHeight="1">
      <c r="A13" s="124" t="s">
        <v>33</v>
      </c>
      <c r="B13" s="125">
        <v>10.0</v>
      </c>
      <c r="C13" s="126">
        <v>0.435</v>
      </c>
      <c r="D13" s="125">
        <v>25.0</v>
      </c>
      <c r="E13" s="125">
        <v>23.0</v>
      </c>
      <c r="F13" s="125">
        <v>10.0</v>
      </c>
      <c r="G13" s="125">
        <f t="shared" si="1"/>
        <v>6</v>
      </c>
      <c r="H13" s="125">
        <v>4.0</v>
      </c>
      <c r="I13" s="125">
        <v>0.0</v>
      </c>
      <c r="J13" s="125">
        <v>0.0</v>
      </c>
      <c r="K13" s="125">
        <v>6.0</v>
      </c>
      <c r="L13" s="125">
        <v>10.0</v>
      </c>
      <c r="M13" s="125">
        <v>5.0</v>
      </c>
      <c r="N13" s="125">
        <v>1.0</v>
      </c>
      <c r="O13" s="125">
        <v>3.0</v>
      </c>
      <c r="P13" s="9">
        <f t="shared" si="4"/>
        <v>0.6086956522</v>
      </c>
      <c r="Q13" s="126">
        <v>0.44</v>
      </c>
      <c r="R13" s="11">
        <f t="shared" si="2"/>
        <v>1.048695652</v>
      </c>
    </row>
    <row r="14" ht="16.5" customHeight="1">
      <c r="A14" s="124" t="s">
        <v>34</v>
      </c>
      <c r="B14" s="125">
        <v>3.0</v>
      </c>
      <c r="C14" s="126">
        <v>0.0</v>
      </c>
      <c r="D14" s="125">
        <v>7.0</v>
      </c>
      <c r="E14" s="125">
        <v>5.0</v>
      </c>
      <c r="F14" s="125">
        <v>0.0</v>
      </c>
      <c r="G14" s="125">
        <f t="shared" si="1"/>
        <v>0</v>
      </c>
      <c r="H14" s="125">
        <v>0.0</v>
      </c>
      <c r="I14" s="125">
        <v>0.0</v>
      </c>
      <c r="J14" s="125">
        <v>0.0</v>
      </c>
      <c r="K14" s="125">
        <v>2.0</v>
      </c>
      <c r="L14" s="125">
        <v>0.0</v>
      </c>
      <c r="M14" s="125">
        <v>1.0</v>
      </c>
      <c r="N14" s="125">
        <v>2.0</v>
      </c>
      <c r="O14" s="125">
        <v>3.0</v>
      </c>
      <c r="P14" s="9">
        <f t="shared" si="4"/>
        <v>0</v>
      </c>
      <c r="Q14" s="126">
        <v>0.286</v>
      </c>
      <c r="R14" s="11">
        <f t="shared" si="2"/>
        <v>0.286</v>
      </c>
    </row>
    <row r="15" ht="16.5" customHeight="1">
      <c r="A15" s="124" t="s">
        <v>35</v>
      </c>
      <c r="B15" s="125">
        <v>6.0</v>
      </c>
      <c r="C15" s="126">
        <v>0.222</v>
      </c>
      <c r="D15" s="125">
        <v>13.0</v>
      </c>
      <c r="E15" s="125">
        <v>9.0</v>
      </c>
      <c r="F15" s="125">
        <v>2.0</v>
      </c>
      <c r="G15" s="125">
        <f t="shared" si="1"/>
        <v>2</v>
      </c>
      <c r="H15" s="125">
        <v>0.0</v>
      </c>
      <c r="I15" s="125">
        <v>0.0</v>
      </c>
      <c r="J15" s="125">
        <v>0.0</v>
      </c>
      <c r="K15" s="125">
        <v>1.0</v>
      </c>
      <c r="L15" s="125">
        <v>3.0</v>
      </c>
      <c r="M15" s="125">
        <v>1.0</v>
      </c>
      <c r="N15" s="125">
        <v>3.0</v>
      </c>
      <c r="O15" s="125">
        <v>5.0</v>
      </c>
      <c r="P15" s="9">
        <f t="shared" si="4"/>
        <v>0.2222222222</v>
      </c>
      <c r="Q15" s="126">
        <v>0.417</v>
      </c>
      <c r="R15" s="11">
        <f t="shared" si="2"/>
        <v>0.6392222222</v>
      </c>
    </row>
    <row r="16" ht="16.5" customHeight="1">
      <c r="A16" s="124" t="s">
        <v>36</v>
      </c>
      <c r="B16" s="125">
        <v>2.0</v>
      </c>
      <c r="C16" s="126">
        <v>0.0</v>
      </c>
      <c r="D16" s="125">
        <v>1.0</v>
      </c>
      <c r="E16" s="125">
        <v>1.0</v>
      </c>
      <c r="F16" s="125">
        <v>0.0</v>
      </c>
      <c r="G16" s="125">
        <f t="shared" si="1"/>
        <v>0</v>
      </c>
      <c r="H16" s="125">
        <v>0.0</v>
      </c>
      <c r="I16" s="125">
        <v>0.0</v>
      </c>
      <c r="J16" s="125">
        <v>0.0</v>
      </c>
      <c r="K16" s="125">
        <v>0.0</v>
      </c>
      <c r="L16" s="125">
        <v>0.0</v>
      </c>
      <c r="M16" s="125">
        <v>0.0</v>
      </c>
      <c r="N16" s="125">
        <v>0.0</v>
      </c>
      <c r="O16" s="125">
        <v>0.0</v>
      </c>
      <c r="P16" s="9">
        <f t="shared" si="4"/>
        <v>0</v>
      </c>
      <c r="Q16" s="126">
        <v>0.0</v>
      </c>
      <c r="R16" s="11">
        <f t="shared" si="2"/>
        <v>0</v>
      </c>
    </row>
    <row r="17" ht="16.5" customHeight="1">
      <c r="A17" s="124" t="s">
        <v>37</v>
      </c>
      <c r="B17" s="125">
        <v>2.0</v>
      </c>
      <c r="C17" s="126">
        <v>0.0</v>
      </c>
      <c r="D17" s="125">
        <v>5.0</v>
      </c>
      <c r="E17" s="125">
        <v>3.0</v>
      </c>
      <c r="F17" s="125">
        <v>0.0</v>
      </c>
      <c r="G17" s="125">
        <f t="shared" si="1"/>
        <v>0</v>
      </c>
      <c r="H17" s="125">
        <v>0.0</v>
      </c>
      <c r="I17" s="125">
        <v>0.0</v>
      </c>
      <c r="J17" s="125">
        <v>0.0</v>
      </c>
      <c r="K17" s="125">
        <v>2.0</v>
      </c>
      <c r="L17" s="125">
        <v>0.0</v>
      </c>
      <c r="M17" s="125">
        <v>2.0</v>
      </c>
      <c r="N17" s="125">
        <v>2.0</v>
      </c>
      <c r="O17" s="125">
        <v>1.0</v>
      </c>
      <c r="P17" s="9">
        <f t="shared" si="4"/>
        <v>0</v>
      </c>
      <c r="Q17" s="126">
        <v>0.4</v>
      </c>
      <c r="R17" s="11">
        <f t="shared" si="2"/>
        <v>0.4</v>
      </c>
    </row>
    <row r="18" ht="16.5" customHeight="1">
      <c r="A18" s="124" t="s">
        <v>38</v>
      </c>
      <c r="B18" s="125">
        <v>7.0</v>
      </c>
      <c r="C18" s="126">
        <v>0.611</v>
      </c>
      <c r="D18" s="125">
        <v>21.0</v>
      </c>
      <c r="E18" s="125">
        <v>18.0</v>
      </c>
      <c r="F18" s="125">
        <v>11.0</v>
      </c>
      <c r="G18" s="125">
        <f t="shared" si="1"/>
        <v>10</v>
      </c>
      <c r="H18" s="125">
        <v>0.0</v>
      </c>
      <c r="I18" s="125">
        <v>0.0</v>
      </c>
      <c r="J18" s="125">
        <v>1.0</v>
      </c>
      <c r="K18" s="125">
        <v>6.0</v>
      </c>
      <c r="L18" s="125">
        <v>6.0</v>
      </c>
      <c r="M18" s="125">
        <v>3.0</v>
      </c>
      <c r="N18" s="125">
        <v>3.0</v>
      </c>
      <c r="O18" s="125">
        <v>2.0</v>
      </c>
      <c r="P18" s="9">
        <f t="shared" si="4"/>
        <v>0.7777777778</v>
      </c>
      <c r="Q18" s="126">
        <v>0.667</v>
      </c>
      <c r="R18" s="11">
        <f t="shared" si="2"/>
        <v>1.444777778</v>
      </c>
    </row>
    <row r="19" ht="16.5" customHeight="1">
      <c r="A19" s="124" t="s">
        <v>39</v>
      </c>
      <c r="B19" s="125">
        <v>6.0</v>
      </c>
      <c r="C19" s="126">
        <v>0.286</v>
      </c>
      <c r="D19" s="125">
        <v>15.0</v>
      </c>
      <c r="E19" s="125">
        <v>14.0</v>
      </c>
      <c r="F19" s="125">
        <v>4.0</v>
      </c>
      <c r="G19" s="125">
        <f t="shared" si="1"/>
        <v>4</v>
      </c>
      <c r="H19" s="125">
        <v>0.0</v>
      </c>
      <c r="I19" s="125">
        <v>0.0</v>
      </c>
      <c r="J19" s="125">
        <v>0.0</v>
      </c>
      <c r="K19" s="125">
        <v>2.0</v>
      </c>
      <c r="L19" s="125">
        <v>3.0</v>
      </c>
      <c r="M19" s="125">
        <v>2.0</v>
      </c>
      <c r="N19" s="125">
        <v>0.0</v>
      </c>
      <c r="O19" s="125">
        <v>1.0</v>
      </c>
      <c r="P19" s="9">
        <f t="shared" si="4"/>
        <v>0.2857142857</v>
      </c>
      <c r="Q19" s="126">
        <v>0.267</v>
      </c>
      <c r="R19" s="11">
        <f t="shared" si="2"/>
        <v>0.5527142857</v>
      </c>
    </row>
    <row r="20" ht="16.5" customHeight="1">
      <c r="A20" s="124" t="s">
        <v>40</v>
      </c>
      <c r="B20" s="125">
        <v>5.0</v>
      </c>
      <c r="C20" s="126">
        <v>0.143</v>
      </c>
      <c r="D20" s="125">
        <v>8.0</v>
      </c>
      <c r="E20" s="125">
        <v>7.0</v>
      </c>
      <c r="F20" s="125">
        <v>1.0</v>
      </c>
      <c r="G20" s="125">
        <f t="shared" si="1"/>
        <v>1</v>
      </c>
      <c r="H20" s="125">
        <v>0.0</v>
      </c>
      <c r="I20" s="125">
        <v>0.0</v>
      </c>
      <c r="J20" s="125">
        <v>0.0</v>
      </c>
      <c r="K20" s="125">
        <v>1.0</v>
      </c>
      <c r="L20" s="125">
        <v>4.0</v>
      </c>
      <c r="M20" s="125">
        <v>2.0</v>
      </c>
      <c r="N20" s="125">
        <v>1.0</v>
      </c>
      <c r="O20" s="125">
        <v>3.0</v>
      </c>
      <c r="P20" s="9">
        <f t="shared" si="4"/>
        <v>0.1428571429</v>
      </c>
      <c r="Q20" s="126">
        <v>0.25</v>
      </c>
      <c r="R20" s="11">
        <f t="shared" si="2"/>
        <v>0.3928571429</v>
      </c>
    </row>
    <row r="21" ht="16.5" customHeight="1">
      <c r="A21" s="124" t="s">
        <v>41</v>
      </c>
      <c r="B21" s="125">
        <v>10.0</v>
      </c>
      <c r="C21" s="126">
        <v>0.304</v>
      </c>
      <c r="D21" s="125">
        <v>25.0</v>
      </c>
      <c r="E21" s="125">
        <v>23.0</v>
      </c>
      <c r="F21" s="125">
        <v>7.0</v>
      </c>
      <c r="G21" s="125">
        <f t="shared" si="1"/>
        <v>5</v>
      </c>
      <c r="H21" s="125">
        <v>1.0</v>
      </c>
      <c r="I21" s="125">
        <v>0.0</v>
      </c>
      <c r="J21" s="125">
        <v>1.0</v>
      </c>
      <c r="K21" s="125">
        <v>9.0</v>
      </c>
      <c r="L21" s="125">
        <v>5.0</v>
      </c>
      <c r="M21" s="125">
        <v>3.0</v>
      </c>
      <c r="N21" s="125">
        <v>2.0</v>
      </c>
      <c r="O21" s="125">
        <v>3.0</v>
      </c>
      <c r="P21" s="9">
        <f t="shared" si="4"/>
        <v>0.4782608696</v>
      </c>
      <c r="Q21" s="126">
        <v>0.36</v>
      </c>
      <c r="R21" s="11">
        <f t="shared" si="2"/>
        <v>0.8382608696</v>
      </c>
    </row>
    <row r="22" ht="16.5" customHeight="1">
      <c r="A22" s="124" t="s">
        <v>42</v>
      </c>
      <c r="B22" s="125">
        <v>6.0</v>
      </c>
      <c r="C22" s="126">
        <v>0.571</v>
      </c>
      <c r="D22" s="125">
        <v>9.0</v>
      </c>
      <c r="E22" s="125">
        <v>7.0</v>
      </c>
      <c r="F22" s="125">
        <v>4.0</v>
      </c>
      <c r="G22" s="125">
        <f t="shared" si="1"/>
        <v>4</v>
      </c>
      <c r="H22" s="125">
        <v>0.0</v>
      </c>
      <c r="I22" s="125">
        <v>0.0</v>
      </c>
      <c r="J22" s="125">
        <v>0.0</v>
      </c>
      <c r="K22" s="125">
        <v>3.0</v>
      </c>
      <c r="L22" s="125">
        <v>0.0</v>
      </c>
      <c r="M22" s="125">
        <v>4.0</v>
      </c>
      <c r="N22" s="125">
        <v>2.0</v>
      </c>
      <c r="O22" s="125">
        <v>0.0</v>
      </c>
      <c r="P22" s="9">
        <f t="shared" si="4"/>
        <v>0.5714285714</v>
      </c>
      <c r="Q22" s="126">
        <v>0.667</v>
      </c>
      <c r="R22" s="11">
        <f t="shared" si="2"/>
        <v>1.238428571</v>
      </c>
    </row>
    <row r="23" ht="16.5" customHeight="1">
      <c r="A23" s="124" t="s">
        <v>43</v>
      </c>
      <c r="B23" s="125">
        <v>5.0</v>
      </c>
      <c r="C23" s="126">
        <v>0.4</v>
      </c>
      <c r="D23" s="125">
        <v>14.0</v>
      </c>
      <c r="E23" s="125">
        <v>10.0</v>
      </c>
      <c r="F23" s="125">
        <v>4.0</v>
      </c>
      <c r="G23" s="125">
        <f t="shared" si="1"/>
        <v>4</v>
      </c>
      <c r="H23" s="125">
        <v>0.0</v>
      </c>
      <c r="I23" s="125">
        <v>0.0</v>
      </c>
      <c r="J23" s="125">
        <v>0.0</v>
      </c>
      <c r="K23" s="125">
        <v>4.0</v>
      </c>
      <c r="L23" s="125">
        <v>0.0</v>
      </c>
      <c r="M23" s="125">
        <v>4.0</v>
      </c>
      <c r="N23" s="125">
        <v>4.0</v>
      </c>
      <c r="O23" s="125">
        <v>2.0</v>
      </c>
      <c r="P23" s="9">
        <f t="shared" si="4"/>
        <v>0.4</v>
      </c>
      <c r="Q23" s="126">
        <v>0.571</v>
      </c>
      <c r="R23" s="11">
        <f t="shared" si="2"/>
        <v>0.971</v>
      </c>
    </row>
    <row r="24" ht="16.5" customHeight="1">
      <c r="A24" s="124" t="s">
        <v>44</v>
      </c>
      <c r="B24" s="125">
        <v>5.0</v>
      </c>
      <c r="C24" s="126">
        <v>0.0</v>
      </c>
      <c r="D24" s="125">
        <v>9.0</v>
      </c>
      <c r="E24" s="125">
        <v>7.0</v>
      </c>
      <c r="F24" s="125">
        <v>0.0</v>
      </c>
      <c r="G24" s="125">
        <f t="shared" si="1"/>
        <v>0</v>
      </c>
      <c r="H24" s="125">
        <v>0.0</v>
      </c>
      <c r="I24" s="125">
        <v>0.0</v>
      </c>
      <c r="J24" s="125">
        <v>0.0</v>
      </c>
      <c r="K24" s="125">
        <v>1.0</v>
      </c>
      <c r="L24" s="125">
        <v>0.0</v>
      </c>
      <c r="M24" s="125">
        <v>0.0</v>
      </c>
      <c r="N24" s="125">
        <v>2.0</v>
      </c>
      <c r="O24" s="125">
        <v>1.0</v>
      </c>
      <c r="P24" s="126">
        <v>0.0</v>
      </c>
      <c r="Q24" s="126">
        <v>0.222</v>
      </c>
      <c r="R24" s="11">
        <f t="shared" si="2"/>
        <v>0.222</v>
      </c>
    </row>
    <row r="25" ht="16.5" customHeight="1">
      <c r="A25" s="23" t="s">
        <v>45</v>
      </c>
      <c r="B25" s="23"/>
      <c r="C25" s="127">
        <f>+F25/E25</f>
        <v>0.3574879227</v>
      </c>
      <c r="D25" s="23">
        <f t="shared" ref="D25:O25" si="5">SUM(D4:D24)</f>
        <v>256</v>
      </c>
      <c r="E25" s="23">
        <f t="shared" si="5"/>
        <v>207</v>
      </c>
      <c r="F25" s="23">
        <f t="shared" si="5"/>
        <v>74</v>
      </c>
      <c r="G25" s="23">
        <f t="shared" si="5"/>
        <v>59</v>
      </c>
      <c r="H25" s="23">
        <f t="shared" si="5"/>
        <v>9</v>
      </c>
      <c r="I25" s="23">
        <f t="shared" si="5"/>
        <v>3</v>
      </c>
      <c r="J25" s="23">
        <f t="shared" si="5"/>
        <v>3</v>
      </c>
      <c r="K25" s="23">
        <f t="shared" si="5"/>
        <v>75</v>
      </c>
      <c r="L25" s="23">
        <f t="shared" si="5"/>
        <v>55</v>
      </c>
      <c r="M25" s="23">
        <f t="shared" si="5"/>
        <v>60</v>
      </c>
      <c r="N25" s="23">
        <f t="shared" si="5"/>
        <v>46</v>
      </c>
      <c r="O25" s="23">
        <f t="shared" si="5"/>
        <v>34</v>
      </c>
      <c r="P25" s="127"/>
      <c r="Q25" s="127"/>
      <c r="R25" s="90"/>
    </row>
    <row r="26" ht="16.5" customHeight="1"/>
    <row r="27" ht="16.5" customHeight="1">
      <c r="A27" s="3" t="s">
        <v>46</v>
      </c>
    </row>
    <row r="28" ht="16.5" customHeight="1">
      <c r="A28" s="124" t="s">
        <v>97</v>
      </c>
      <c r="B28" s="124" t="s">
        <v>98</v>
      </c>
      <c r="C28" s="124" t="s">
        <v>47</v>
      </c>
      <c r="D28" s="124" t="s">
        <v>48</v>
      </c>
      <c r="E28" s="124" t="s">
        <v>49</v>
      </c>
      <c r="F28" s="124" t="s">
        <v>50</v>
      </c>
      <c r="G28" s="124" t="s">
        <v>6</v>
      </c>
      <c r="H28" s="124" t="s">
        <v>51</v>
      </c>
      <c r="I28" s="124" t="s">
        <v>52</v>
      </c>
      <c r="J28" s="124" t="s">
        <v>53</v>
      </c>
      <c r="K28" s="124" t="s">
        <v>99</v>
      </c>
      <c r="L28" s="124" t="s">
        <v>100</v>
      </c>
      <c r="M28" s="124" t="s">
        <v>16</v>
      </c>
      <c r="N28" s="124" t="s">
        <v>57</v>
      </c>
      <c r="O28" s="124" t="s">
        <v>101</v>
      </c>
      <c r="P28" s="124" t="s">
        <v>59</v>
      </c>
    </row>
    <row r="29" ht="16.5" customHeight="1">
      <c r="A29" s="124" t="s">
        <v>24</v>
      </c>
      <c r="B29" s="125">
        <v>3.0</v>
      </c>
      <c r="C29" s="125">
        <v>0.0</v>
      </c>
      <c r="D29" s="125">
        <v>0.0</v>
      </c>
      <c r="E29" s="125">
        <v>0.0</v>
      </c>
      <c r="F29" s="125">
        <v>12.0</v>
      </c>
      <c r="G29" s="125">
        <f t="shared" ref="G29:G34" si="6">+F29-K29-L29</f>
        <v>7</v>
      </c>
      <c r="H29" s="128">
        <v>0.666666666</v>
      </c>
      <c r="I29" s="125">
        <v>2.0</v>
      </c>
      <c r="J29" s="125">
        <v>0.0</v>
      </c>
      <c r="K29" s="125">
        <v>5.0</v>
      </c>
      <c r="L29" s="125">
        <v>0.0</v>
      </c>
      <c r="M29" s="125">
        <v>1.0</v>
      </c>
      <c r="N29" s="125">
        <v>4.0</v>
      </c>
      <c r="O29" s="125">
        <v>1.0</v>
      </c>
      <c r="P29" s="129">
        <f t="shared" ref="P29:P32" si="7">+O29*9/H29</f>
        <v>13.50000001</v>
      </c>
    </row>
    <row r="30" ht="16.5" customHeight="1">
      <c r="A30" s="124" t="s">
        <v>29</v>
      </c>
      <c r="B30" s="125">
        <v>5.0</v>
      </c>
      <c r="C30" s="125">
        <v>1.0</v>
      </c>
      <c r="D30" s="125">
        <v>1.0</v>
      </c>
      <c r="E30" s="125">
        <v>0.0</v>
      </c>
      <c r="F30" s="125">
        <v>85.0</v>
      </c>
      <c r="G30" s="125">
        <f t="shared" si="6"/>
        <v>64</v>
      </c>
      <c r="H30" s="128">
        <v>10.33333333</v>
      </c>
      <c r="I30" s="125">
        <v>27.0</v>
      </c>
      <c r="J30" s="125">
        <v>3.0</v>
      </c>
      <c r="K30" s="125">
        <v>17.0</v>
      </c>
      <c r="L30" s="125">
        <v>4.0</v>
      </c>
      <c r="M30" s="125">
        <v>7.0</v>
      </c>
      <c r="N30" s="125">
        <v>36.0</v>
      </c>
      <c r="O30" s="125">
        <v>27.0</v>
      </c>
      <c r="P30" s="129">
        <f t="shared" si="7"/>
        <v>23.51612904</v>
      </c>
    </row>
    <row r="31" ht="16.5" customHeight="1">
      <c r="A31" s="124" t="s">
        <v>33</v>
      </c>
      <c r="B31" s="125">
        <v>6.0</v>
      </c>
      <c r="C31" s="125">
        <v>0.0</v>
      </c>
      <c r="D31" s="125">
        <v>2.0</v>
      </c>
      <c r="E31" s="125">
        <v>0.0</v>
      </c>
      <c r="F31" s="125">
        <v>54.0</v>
      </c>
      <c r="G31" s="125">
        <f t="shared" si="6"/>
        <v>49</v>
      </c>
      <c r="H31" s="128">
        <v>9.33333333333</v>
      </c>
      <c r="I31" s="125">
        <v>13.0</v>
      </c>
      <c r="J31" s="125">
        <v>0.0</v>
      </c>
      <c r="K31" s="125">
        <v>5.0</v>
      </c>
      <c r="L31" s="125">
        <v>0.0</v>
      </c>
      <c r="M31" s="125">
        <v>17.0</v>
      </c>
      <c r="N31" s="125">
        <v>12.0</v>
      </c>
      <c r="O31" s="125">
        <v>4.0</v>
      </c>
      <c r="P31" s="129">
        <f t="shared" si="7"/>
        <v>3.857142857</v>
      </c>
    </row>
    <row r="32" ht="16.5" customHeight="1">
      <c r="A32" s="124" t="s">
        <v>36</v>
      </c>
      <c r="B32" s="125">
        <v>3.0</v>
      </c>
      <c r="C32" s="125">
        <v>0.0</v>
      </c>
      <c r="D32" s="125">
        <v>1.0</v>
      </c>
      <c r="E32" s="125">
        <v>0.0</v>
      </c>
      <c r="F32" s="125">
        <v>33.0</v>
      </c>
      <c r="G32" s="125">
        <f t="shared" si="6"/>
        <v>25</v>
      </c>
      <c r="H32" s="128">
        <v>4.6666666666</v>
      </c>
      <c r="I32" s="125">
        <v>7.0</v>
      </c>
      <c r="J32" s="125">
        <v>0.0</v>
      </c>
      <c r="K32" s="125">
        <v>8.0</v>
      </c>
      <c r="L32" s="125">
        <v>0.0</v>
      </c>
      <c r="M32" s="125">
        <v>2.0</v>
      </c>
      <c r="N32" s="125">
        <v>11.0</v>
      </c>
      <c r="O32" s="125">
        <v>5.0</v>
      </c>
      <c r="P32" s="129">
        <f t="shared" si="7"/>
        <v>9.642857143</v>
      </c>
    </row>
    <row r="33" ht="16.5" customHeight="1">
      <c r="A33" s="124" t="s">
        <v>42</v>
      </c>
      <c r="B33" s="125">
        <v>0.0</v>
      </c>
      <c r="C33" s="125">
        <v>0.0</v>
      </c>
      <c r="D33" s="125">
        <v>0.0</v>
      </c>
      <c r="E33" s="125">
        <v>0.0</v>
      </c>
      <c r="F33" s="125">
        <v>0.0</v>
      </c>
      <c r="G33" s="125">
        <f t="shared" si="6"/>
        <v>0</v>
      </c>
      <c r="H33" s="128">
        <v>0.0</v>
      </c>
      <c r="I33" s="125">
        <v>0.0</v>
      </c>
      <c r="J33" s="125">
        <v>0.0</v>
      </c>
      <c r="K33" s="125">
        <v>0.0</v>
      </c>
      <c r="L33" s="125">
        <v>0.0</v>
      </c>
      <c r="M33" s="125">
        <v>0.0</v>
      </c>
      <c r="N33" s="125">
        <v>0.0</v>
      </c>
      <c r="O33" s="125">
        <v>0.0</v>
      </c>
      <c r="P33" s="129">
        <v>0.0</v>
      </c>
    </row>
    <row r="34" ht="16.5" customHeight="1">
      <c r="A34" s="124" t="s">
        <v>43</v>
      </c>
      <c r="B34" s="125">
        <v>6.0</v>
      </c>
      <c r="C34" s="125">
        <v>2.0</v>
      </c>
      <c r="D34" s="125">
        <v>2.0</v>
      </c>
      <c r="E34" s="125">
        <v>0.0</v>
      </c>
      <c r="F34" s="125">
        <v>97.0</v>
      </c>
      <c r="G34" s="125">
        <f t="shared" si="6"/>
        <v>74</v>
      </c>
      <c r="H34" s="128">
        <v>14.33333333</v>
      </c>
      <c r="I34" s="125">
        <v>27.0</v>
      </c>
      <c r="J34" s="125">
        <v>0.0</v>
      </c>
      <c r="K34" s="125">
        <v>17.0</v>
      </c>
      <c r="L34" s="125">
        <v>6.0</v>
      </c>
      <c r="M34" s="125">
        <v>16.0</v>
      </c>
      <c r="N34" s="125">
        <v>32.0</v>
      </c>
      <c r="O34" s="125">
        <v>27.0</v>
      </c>
      <c r="P34" s="129">
        <f t="shared" ref="P34:P35" si="9">+O34*9/H34</f>
        <v>16.95348838</v>
      </c>
    </row>
    <row r="35" ht="16.5" customHeight="1">
      <c r="A35" s="23" t="s">
        <v>45</v>
      </c>
      <c r="B35" s="23"/>
      <c r="C35" s="23">
        <f t="shared" ref="C35:O35" si="8">SUM(C29:C34)</f>
        <v>3</v>
      </c>
      <c r="D35" s="23">
        <f t="shared" si="8"/>
        <v>6</v>
      </c>
      <c r="E35" s="23">
        <f t="shared" si="8"/>
        <v>0</v>
      </c>
      <c r="F35" s="23">
        <f t="shared" si="8"/>
        <v>281</v>
      </c>
      <c r="G35" s="23">
        <f t="shared" si="8"/>
        <v>219</v>
      </c>
      <c r="H35" s="37">
        <f t="shared" si="8"/>
        <v>39.33333333</v>
      </c>
      <c r="I35" s="23">
        <f t="shared" si="8"/>
        <v>76</v>
      </c>
      <c r="J35" s="23">
        <f t="shared" si="8"/>
        <v>3</v>
      </c>
      <c r="K35" s="23">
        <f t="shared" si="8"/>
        <v>52</v>
      </c>
      <c r="L35" s="23">
        <f t="shared" si="8"/>
        <v>10</v>
      </c>
      <c r="M35" s="23">
        <f t="shared" si="8"/>
        <v>43</v>
      </c>
      <c r="N35" s="23">
        <f t="shared" si="8"/>
        <v>95</v>
      </c>
      <c r="O35" s="23">
        <f t="shared" si="8"/>
        <v>64</v>
      </c>
      <c r="P35" s="130">
        <f t="shared" si="9"/>
        <v>14.6440678</v>
      </c>
    </row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7222304344177" right="0.6997222304344177" top="0.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8" width="8.14"/>
    <col customWidth="1" min="19" max="26" width="9.0"/>
  </cols>
  <sheetData>
    <row r="1" ht="16.5" customHeight="1">
      <c r="A1" s="1" t="s">
        <v>102</v>
      </c>
    </row>
    <row r="2" ht="16.5" customHeight="1">
      <c r="A2" s="3" t="s">
        <v>1</v>
      </c>
    </row>
    <row r="3" ht="16.5" customHeight="1">
      <c r="A3" s="4" t="s">
        <v>97</v>
      </c>
      <c r="B3" s="4" t="s">
        <v>98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18</v>
      </c>
      <c r="Q3" s="4" t="s">
        <v>19</v>
      </c>
      <c r="R3" s="5" t="s">
        <v>20</v>
      </c>
    </row>
    <row r="4" ht="16.5" customHeight="1">
      <c r="A4" s="4" t="s">
        <v>24</v>
      </c>
      <c r="B4" s="6">
        <v>1.0</v>
      </c>
      <c r="C4" s="131">
        <v>0.0</v>
      </c>
      <c r="D4" s="6">
        <v>0.0</v>
      </c>
      <c r="E4" s="6">
        <v>0.0</v>
      </c>
      <c r="F4" s="6">
        <v>0.0</v>
      </c>
      <c r="G4" s="6">
        <f t="shared" ref="G4:G24" si="1">+F4-(H4+I4+J4)</f>
        <v>0</v>
      </c>
      <c r="H4" s="6">
        <v>0.0</v>
      </c>
      <c r="I4" s="6">
        <v>0.0</v>
      </c>
      <c r="J4" s="6">
        <v>0.0</v>
      </c>
      <c r="K4" s="6">
        <v>0.0</v>
      </c>
      <c r="L4" s="6">
        <v>0.0</v>
      </c>
      <c r="M4" s="6">
        <v>0.0</v>
      </c>
      <c r="N4" s="6">
        <v>0.0</v>
      </c>
      <c r="O4" s="6">
        <v>0.0</v>
      </c>
      <c r="P4" s="9">
        <v>0.0</v>
      </c>
      <c r="Q4" s="131">
        <v>0.0</v>
      </c>
      <c r="R4" s="11">
        <f t="shared" ref="R4:R24" si="2">+Q4+P4</f>
        <v>0</v>
      </c>
    </row>
    <row r="5" ht="16.5" customHeight="1">
      <c r="A5" s="4" t="s">
        <v>25</v>
      </c>
      <c r="B5" s="6">
        <v>4.0</v>
      </c>
      <c r="C5" s="131">
        <f t="shared" ref="C5:C6" si="3">+F5/E5</f>
        <v>0</v>
      </c>
      <c r="D5" s="6">
        <v>4.0</v>
      </c>
      <c r="E5" s="6">
        <v>3.0</v>
      </c>
      <c r="F5" s="6">
        <v>0.0</v>
      </c>
      <c r="G5" s="6">
        <f t="shared" si="1"/>
        <v>0</v>
      </c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6">
        <v>0.0</v>
      </c>
      <c r="N5" s="6">
        <v>0.0</v>
      </c>
      <c r="O5" s="6">
        <v>1.0</v>
      </c>
      <c r="P5" s="9">
        <f t="shared" ref="P5:P6" si="4">+(G5*1+H5*2+I5*3+J5*4)/E5</f>
        <v>0</v>
      </c>
      <c r="Q5" s="131">
        <v>0.0</v>
      </c>
      <c r="R5" s="11">
        <f t="shared" si="2"/>
        <v>0</v>
      </c>
    </row>
    <row r="6" ht="16.5" customHeight="1">
      <c r="A6" s="4" t="s">
        <v>26</v>
      </c>
      <c r="B6" s="6">
        <v>5.0</v>
      </c>
      <c r="C6" s="131">
        <f t="shared" si="3"/>
        <v>0.4444444444</v>
      </c>
      <c r="D6" s="6">
        <v>11.0</v>
      </c>
      <c r="E6" s="6">
        <v>9.0</v>
      </c>
      <c r="F6" s="6">
        <v>4.0</v>
      </c>
      <c r="G6" s="6">
        <f t="shared" si="1"/>
        <v>4</v>
      </c>
      <c r="H6" s="6">
        <v>0.0</v>
      </c>
      <c r="I6" s="6">
        <v>0.0</v>
      </c>
      <c r="J6" s="6">
        <v>0.0</v>
      </c>
      <c r="K6" s="6">
        <v>4.0</v>
      </c>
      <c r="L6" s="6">
        <v>3.0</v>
      </c>
      <c r="M6" s="6">
        <v>3.0</v>
      </c>
      <c r="N6" s="6">
        <v>0.0</v>
      </c>
      <c r="O6" s="6">
        <v>0.0</v>
      </c>
      <c r="P6" s="9">
        <f t="shared" si="4"/>
        <v>0.4444444444</v>
      </c>
      <c r="Q6" s="131">
        <v>0.5</v>
      </c>
      <c r="R6" s="11">
        <f t="shared" si="2"/>
        <v>0.9444444444</v>
      </c>
    </row>
    <row r="7" ht="16.5" customHeight="1">
      <c r="A7" s="4" t="s">
        <v>27</v>
      </c>
      <c r="B7" s="6">
        <v>0.0</v>
      </c>
      <c r="C7" s="131">
        <v>0.0</v>
      </c>
      <c r="D7" s="6">
        <v>0.0</v>
      </c>
      <c r="E7" s="6">
        <v>0.0</v>
      </c>
      <c r="F7" s="6">
        <v>0.0</v>
      </c>
      <c r="G7" s="6">
        <f t="shared" si="1"/>
        <v>0</v>
      </c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>
        <v>0.0</v>
      </c>
      <c r="N7" s="6">
        <v>0.0</v>
      </c>
      <c r="O7" s="6">
        <v>0.0</v>
      </c>
      <c r="P7" s="9">
        <v>0.0</v>
      </c>
      <c r="Q7" s="131">
        <v>0.0</v>
      </c>
      <c r="R7" s="11">
        <f t="shared" si="2"/>
        <v>0</v>
      </c>
    </row>
    <row r="8" ht="16.5" customHeight="1">
      <c r="A8" s="4" t="s">
        <v>28</v>
      </c>
      <c r="B8" s="6">
        <v>5.0</v>
      </c>
      <c r="C8" s="131">
        <f t="shared" ref="C8:C13" si="5">+F8/E8</f>
        <v>0.3333333333</v>
      </c>
      <c r="D8" s="6">
        <v>10.0</v>
      </c>
      <c r="E8" s="6">
        <v>9.0</v>
      </c>
      <c r="F8" s="6">
        <v>3.0</v>
      </c>
      <c r="G8" s="6">
        <f t="shared" si="1"/>
        <v>2</v>
      </c>
      <c r="H8" s="6">
        <v>1.0</v>
      </c>
      <c r="I8" s="6">
        <v>0.0</v>
      </c>
      <c r="J8" s="6">
        <v>0.0</v>
      </c>
      <c r="K8" s="6">
        <v>1.0</v>
      </c>
      <c r="L8" s="6">
        <v>4.0</v>
      </c>
      <c r="M8" s="6">
        <v>1.0</v>
      </c>
      <c r="N8" s="6">
        <v>0.0</v>
      </c>
      <c r="O8" s="6">
        <v>4.0</v>
      </c>
      <c r="P8" s="9">
        <f t="shared" ref="P8:P13" si="6">+(G8*1+H8*2+I8*3+J8*4)/E8</f>
        <v>0.4444444444</v>
      </c>
      <c r="Q8" s="131">
        <v>0.364</v>
      </c>
      <c r="R8" s="11">
        <f t="shared" si="2"/>
        <v>0.8084444444</v>
      </c>
    </row>
    <row r="9" ht="16.5" customHeight="1">
      <c r="A9" s="4" t="s">
        <v>29</v>
      </c>
      <c r="B9" s="6">
        <v>2.0</v>
      </c>
      <c r="C9" s="131">
        <f t="shared" si="5"/>
        <v>0.3333333333</v>
      </c>
      <c r="D9" s="6">
        <v>3.0</v>
      </c>
      <c r="E9" s="6">
        <v>3.0</v>
      </c>
      <c r="F9" s="6">
        <v>1.0</v>
      </c>
      <c r="G9" s="6">
        <f t="shared" si="1"/>
        <v>1</v>
      </c>
      <c r="H9" s="6">
        <v>0.0</v>
      </c>
      <c r="I9" s="6">
        <v>0.0</v>
      </c>
      <c r="J9" s="6">
        <v>0.0</v>
      </c>
      <c r="K9" s="6">
        <v>1.0</v>
      </c>
      <c r="L9" s="6">
        <v>1.0</v>
      </c>
      <c r="M9" s="6">
        <v>0.0</v>
      </c>
      <c r="N9" s="6">
        <v>0.0</v>
      </c>
      <c r="O9" s="6">
        <v>1.0</v>
      </c>
      <c r="P9" s="9">
        <f t="shared" si="6"/>
        <v>0.3333333333</v>
      </c>
      <c r="Q9" s="131">
        <v>0.4</v>
      </c>
      <c r="R9" s="11">
        <f t="shared" si="2"/>
        <v>0.7333333333</v>
      </c>
    </row>
    <row r="10" ht="16.5" customHeight="1">
      <c r="A10" s="4" t="s">
        <v>30</v>
      </c>
      <c r="B10" s="6">
        <v>5.0</v>
      </c>
      <c r="C10" s="131">
        <f t="shared" si="5"/>
        <v>0.5833333333</v>
      </c>
      <c r="D10" s="6">
        <v>14.0</v>
      </c>
      <c r="E10" s="6">
        <v>12.0</v>
      </c>
      <c r="F10" s="6">
        <v>7.0</v>
      </c>
      <c r="G10" s="6">
        <f t="shared" si="1"/>
        <v>5</v>
      </c>
      <c r="H10" s="6">
        <v>1.0</v>
      </c>
      <c r="I10" s="6">
        <v>1.0</v>
      </c>
      <c r="J10" s="6">
        <v>0.0</v>
      </c>
      <c r="K10" s="6">
        <v>6.0</v>
      </c>
      <c r="L10" s="6">
        <v>3.0</v>
      </c>
      <c r="M10" s="6">
        <v>9.0</v>
      </c>
      <c r="N10" s="6">
        <v>0.0</v>
      </c>
      <c r="O10" s="6">
        <v>1.0</v>
      </c>
      <c r="P10" s="9">
        <f t="shared" si="6"/>
        <v>0.8333333333</v>
      </c>
      <c r="Q10" s="131">
        <v>0.563</v>
      </c>
      <c r="R10" s="11">
        <f t="shared" si="2"/>
        <v>1.396333333</v>
      </c>
    </row>
    <row r="11" ht="16.5" customHeight="1">
      <c r="A11" s="4" t="s">
        <v>31</v>
      </c>
      <c r="B11" s="6">
        <v>1.0</v>
      </c>
      <c r="C11" s="131">
        <f t="shared" si="5"/>
        <v>0</v>
      </c>
      <c r="D11" s="6">
        <v>2.0</v>
      </c>
      <c r="E11" s="6">
        <v>2.0</v>
      </c>
      <c r="F11" s="6">
        <v>0.0</v>
      </c>
      <c r="G11" s="6">
        <f t="shared" si="1"/>
        <v>0</v>
      </c>
      <c r="H11" s="6">
        <v>0.0</v>
      </c>
      <c r="I11" s="6">
        <v>0.0</v>
      </c>
      <c r="J11" s="6">
        <v>0.0</v>
      </c>
      <c r="K11" s="6">
        <v>0.0</v>
      </c>
      <c r="L11" s="6">
        <v>0.0</v>
      </c>
      <c r="M11" s="6">
        <v>0.0</v>
      </c>
      <c r="N11" s="6">
        <v>0.0</v>
      </c>
      <c r="O11" s="6">
        <v>0.0</v>
      </c>
      <c r="P11" s="9">
        <f t="shared" si="6"/>
        <v>0</v>
      </c>
      <c r="Q11" s="131">
        <v>0.0</v>
      </c>
      <c r="R11" s="11">
        <f t="shared" si="2"/>
        <v>0</v>
      </c>
    </row>
    <row r="12" ht="16.5" customHeight="1">
      <c r="A12" s="4" t="s">
        <v>32</v>
      </c>
      <c r="B12" s="6">
        <v>3.0</v>
      </c>
      <c r="C12" s="131">
        <f t="shared" si="5"/>
        <v>0</v>
      </c>
      <c r="D12" s="6">
        <v>6.0</v>
      </c>
      <c r="E12" s="6">
        <v>3.0</v>
      </c>
      <c r="F12" s="6">
        <v>0.0</v>
      </c>
      <c r="G12" s="6">
        <f t="shared" si="1"/>
        <v>0</v>
      </c>
      <c r="H12" s="6">
        <v>0.0</v>
      </c>
      <c r="I12" s="6">
        <v>0.0</v>
      </c>
      <c r="J12" s="6">
        <v>0.0</v>
      </c>
      <c r="K12" s="6">
        <v>1.0</v>
      </c>
      <c r="L12" s="6">
        <v>1.0</v>
      </c>
      <c r="M12" s="6">
        <v>0.0</v>
      </c>
      <c r="N12" s="6">
        <v>0.0</v>
      </c>
      <c r="O12" s="6">
        <v>1.0</v>
      </c>
      <c r="P12" s="9">
        <f t="shared" si="6"/>
        <v>0</v>
      </c>
      <c r="Q12" s="131">
        <v>0.167</v>
      </c>
      <c r="R12" s="11">
        <f t="shared" si="2"/>
        <v>0.167</v>
      </c>
    </row>
    <row r="13" ht="16.5" customHeight="1">
      <c r="A13" s="4" t="s">
        <v>33</v>
      </c>
      <c r="B13" s="6">
        <v>4.0</v>
      </c>
      <c r="C13" s="131">
        <f t="shared" si="5"/>
        <v>0.8333333333</v>
      </c>
      <c r="D13" s="6">
        <v>12.0</v>
      </c>
      <c r="E13" s="6">
        <v>12.0</v>
      </c>
      <c r="F13" s="6">
        <v>10.0</v>
      </c>
      <c r="G13" s="6">
        <f t="shared" si="1"/>
        <v>6</v>
      </c>
      <c r="H13" s="6">
        <v>4.0</v>
      </c>
      <c r="I13" s="6">
        <v>0.0</v>
      </c>
      <c r="J13" s="6">
        <v>0.0</v>
      </c>
      <c r="K13" s="6">
        <v>5.0</v>
      </c>
      <c r="L13" s="6">
        <v>1.0</v>
      </c>
      <c r="M13" s="6">
        <v>3.0</v>
      </c>
      <c r="N13" s="6">
        <v>0.0</v>
      </c>
      <c r="O13" s="6">
        <v>0.0</v>
      </c>
      <c r="P13" s="9">
        <f t="shared" si="6"/>
        <v>1.166666667</v>
      </c>
      <c r="Q13" s="131">
        <v>0.846</v>
      </c>
      <c r="R13" s="11">
        <f t="shared" si="2"/>
        <v>2.012666667</v>
      </c>
    </row>
    <row r="14" ht="16.5" customHeight="1">
      <c r="A14" s="4" t="s">
        <v>34</v>
      </c>
      <c r="B14" s="6">
        <v>0.0</v>
      </c>
      <c r="C14" s="131">
        <v>0.0</v>
      </c>
      <c r="D14" s="6">
        <v>0.0</v>
      </c>
      <c r="E14" s="6">
        <v>0.0</v>
      </c>
      <c r="F14" s="6">
        <v>0.0</v>
      </c>
      <c r="G14" s="6">
        <f t="shared" si="1"/>
        <v>0</v>
      </c>
      <c r="H14" s="6">
        <v>0.0</v>
      </c>
      <c r="I14" s="6">
        <v>0.0</v>
      </c>
      <c r="J14" s="6">
        <v>0.0</v>
      </c>
      <c r="K14" s="6">
        <v>0.0</v>
      </c>
      <c r="L14" s="6">
        <v>0.0</v>
      </c>
      <c r="M14" s="6">
        <v>0.0</v>
      </c>
      <c r="N14" s="6">
        <v>0.0</v>
      </c>
      <c r="O14" s="6">
        <v>0.0</v>
      </c>
      <c r="P14" s="9">
        <v>0.0</v>
      </c>
      <c r="Q14" s="131">
        <v>0.0</v>
      </c>
      <c r="R14" s="11">
        <f t="shared" si="2"/>
        <v>0</v>
      </c>
    </row>
    <row r="15" ht="16.5" customHeight="1">
      <c r="A15" s="4" t="s">
        <v>35</v>
      </c>
      <c r="B15" s="6">
        <v>1.0</v>
      </c>
      <c r="C15" s="131">
        <f t="shared" ref="C15:C25" si="7">+F15/E15</f>
        <v>0</v>
      </c>
      <c r="D15" s="6">
        <v>3.0</v>
      </c>
      <c r="E15" s="6">
        <v>1.0</v>
      </c>
      <c r="F15" s="6">
        <v>0.0</v>
      </c>
      <c r="G15" s="6">
        <f t="shared" si="1"/>
        <v>0</v>
      </c>
      <c r="H15" s="6">
        <v>0.0</v>
      </c>
      <c r="I15" s="6">
        <v>0.0</v>
      </c>
      <c r="J15" s="6">
        <v>0.0</v>
      </c>
      <c r="K15" s="6">
        <v>1.0</v>
      </c>
      <c r="L15" s="6">
        <v>1.0</v>
      </c>
      <c r="M15" s="6">
        <v>0.0</v>
      </c>
      <c r="N15" s="6">
        <v>0.0</v>
      </c>
      <c r="O15" s="6">
        <v>0.0</v>
      </c>
      <c r="P15" s="9">
        <f t="shared" ref="P15:P23" si="8">+(G15*1+H15*2+I15*3+J15*4)/E15</f>
        <v>0</v>
      </c>
      <c r="Q15" s="131">
        <v>0.0</v>
      </c>
      <c r="R15" s="11">
        <f t="shared" si="2"/>
        <v>0</v>
      </c>
    </row>
    <row r="16" ht="16.5" customHeight="1">
      <c r="A16" s="4" t="s">
        <v>36</v>
      </c>
      <c r="B16" s="6">
        <v>2.0</v>
      </c>
      <c r="C16" s="131">
        <f t="shared" si="7"/>
        <v>0.6666666667</v>
      </c>
      <c r="D16" s="6">
        <v>3.0</v>
      </c>
      <c r="E16" s="6">
        <v>3.0</v>
      </c>
      <c r="F16" s="6">
        <v>2.0</v>
      </c>
      <c r="G16" s="6">
        <f t="shared" si="1"/>
        <v>1</v>
      </c>
      <c r="H16" s="6">
        <v>1.0</v>
      </c>
      <c r="I16" s="6">
        <v>0.0</v>
      </c>
      <c r="J16" s="6">
        <v>0.0</v>
      </c>
      <c r="K16" s="6">
        <v>1.0</v>
      </c>
      <c r="L16" s="6">
        <v>2.0</v>
      </c>
      <c r="M16" s="6">
        <v>1.0</v>
      </c>
      <c r="N16" s="6">
        <v>0.0</v>
      </c>
      <c r="O16" s="6">
        <v>1.0</v>
      </c>
      <c r="P16" s="9">
        <f t="shared" si="8"/>
        <v>1</v>
      </c>
      <c r="Q16" s="131">
        <v>0.667</v>
      </c>
      <c r="R16" s="11">
        <f t="shared" si="2"/>
        <v>1.667</v>
      </c>
    </row>
    <row r="17" ht="16.5" customHeight="1">
      <c r="A17" s="4" t="s">
        <v>37</v>
      </c>
      <c r="B17" s="6">
        <v>2.0</v>
      </c>
      <c r="C17" s="131">
        <f t="shared" si="7"/>
        <v>0.4285714286</v>
      </c>
      <c r="D17" s="6">
        <v>7.0</v>
      </c>
      <c r="E17" s="6">
        <v>7.0</v>
      </c>
      <c r="F17" s="6">
        <v>3.0</v>
      </c>
      <c r="G17" s="6">
        <f t="shared" si="1"/>
        <v>2</v>
      </c>
      <c r="H17" s="6">
        <v>1.0</v>
      </c>
      <c r="I17" s="6">
        <v>0.0</v>
      </c>
      <c r="J17" s="6">
        <v>0.0</v>
      </c>
      <c r="K17" s="6">
        <v>1.0</v>
      </c>
      <c r="L17" s="6">
        <v>2.0</v>
      </c>
      <c r="M17" s="6">
        <v>0.0</v>
      </c>
      <c r="N17" s="6">
        <v>0.0</v>
      </c>
      <c r="O17" s="6">
        <v>3.0</v>
      </c>
      <c r="P17" s="9">
        <f t="shared" si="8"/>
        <v>0.5714285714</v>
      </c>
      <c r="Q17" s="131">
        <v>0.0</v>
      </c>
      <c r="R17" s="11">
        <f t="shared" si="2"/>
        <v>0.5714285714</v>
      </c>
    </row>
    <row r="18" ht="16.5" customHeight="1">
      <c r="A18" s="4" t="s">
        <v>38</v>
      </c>
      <c r="B18" s="6">
        <v>3.0</v>
      </c>
      <c r="C18" s="131">
        <f t="shared" si="7"/>
        <v>0.4</v>
      </c>
      <c r="D18" s="6">
        <v>6.0</v>
      </c>
      <c r="E18" s="6">
        <v>5.0</v>
      </c>
      <c r="F18" s="6">
        <v>2.0</v>
      </c>
      <c r="G18" s="6">
        <f t="shared" si="1"/>
        <v>1</v>
      </c>
      <c r="H18" s="6">
        <v>0.0</v>
      </c>
      <c r="I18" s="6">
        <v>1.0</v>
      </c>
      <c r="J18" s="6">
        <v>0.0</v>
      </c>
      <c r="K18" s="6">
        <v>2.0</v>
      </c>
      <c r="L18" s="6">
        <v>1.0</v>
      </c>
      <c r="M18" s="6">
        <v>2.0</v>
      </c>
      <c r="N18" s="6">
        <v>0.0</v>
      </c>
      <c r="O18" s="6">
        <v>1.0</v>
      </c>
      <c r="P18" s="9">
        <f t="shared" si="8"/>
        <v>0.8</v>
      </c>
      <c r="Q18" s="131">
        <v>0.385</v>
      </c>
      <c r="R18" s="11">
        <f t="shared" si="2"/>
        <v>1.185</v>
      </c>
    </row>
    <row r="19" ht="16.5" customHeight="1">
      <c r="A19" s="4" t="s">
        <v>39</v>
      </c>
      <c r="B19" s="6">
        <v>2.0</v>
      </c>
      <c r="C19" s="131">
        <f t="shared" si="7"/>
        <v>0.5</v>
      </c>
      <c r="D19" s="6">
        <v>4.0</v>
      </c>
      <c r="E19" s="6">
        <v>4.0</v>
      </c>
      <c r="F19" s="6">
        <v>2.0</v>
      </c>
      <c r="G19" s="6">
        <f t="shared" si="1"/>
        <v>2</v>
      </c>
      <c r="H19" s="6">
        <v>0.0</v>
      </c>
      <c r="I19" s="6">
        <v>0.0</v>
      </c>
      <c r="J19" s="6">
        <v>0.0</v>
      </c>
      <c r="K19" s="6">
        <v>2.0</v>
      </c>
      <c r="L19" s="6">
        <v>1.0</v>
      </c>
      <c r="M19" s="6">
        <v>1.0</v>
      </c>
      <c r="N19" s="6">
        <v>0.0</v>
      </c>
      <c r="O19" s="6">
        <v>0.0</v>
      </c>
      <c r="P19" s="9">
        <f t="shared" si="8"/>
        <v>0.5</v>
      </c>
      <c r="Q19" s="131">
        <v>0.5</v>
      </c>
      <c r="R19" s="11">
        <f t="shared" si="2"/>
        <v>1</v>
      </c>
    </row>
    <row r="20" ht="16.5" customHeight="1">
      <c r="A20" s="4" t="s">
        <v>40</v>
      </c>
      <c r="B20" s="6">
        <v>4.0</v>
      </c>
      <c r="C20" s="131">
        <f t="shared" si="7"/>
        <v>0</v>
      </c>
      <c r="D20" s="6">
        <v>7.0</v>
      </c>
      <c r="E20" s="6">
        <v>7.0</v>
      </c>
      <c r="F20" s="6">
        <v>0.0</v>
      </c>
      <c r="G20" s="6">
        <f t="shared" si="1"/>
        <v>0</v>
      </c>
      <c r="H20" s="6">
        <v>0.0</v>
      </c>
      <c r="I20" s="6">
        <v>0.0</v>
      </c>
      <c r="J20" s="6">
        <v>0.0</v>
      </c>
      <c r="K20" s="6">
        <v>0.0</v>
      </c>
      <c r="L20" s="6">
        <v>0.0</v>
      </c>
      <c r="M20" s="6">
        <v>0.0</v>
      </c>
      <c r="N20" s="6">
        <v>0.0</v>
      </c>
      <c r="O20" s="6">
        <v>7.0</v>
      </c>
      <c r="P20" s="9">
        <f t="shared" si="8"/>
        <v>0</v>
      </c>
      <c r="Q20" s="131">
        <v>0.0</v>
      </c>
      <c r="R20" s="11">
        <f t="shared" si="2"/>
        <v>0</v>
      </c>
    </row>
    <row r="21" ht="16.5" customHeight="1">
      <c r="A21" s="4" t="s">
        <v>41</v>
      </c>
      <c r="B21" s="6">
        <v>3.0</v>
      </c>
      <c r="C21" s="131">
        <f t="shared" si="7"/>
        <v>0</v>
      </c>
      <c r="D21" s="6">
        <v>4.0</v>
      </c>
      <c r="E21" s="6">
        <v>4.0</v>
      </c>
      <c r="F21" s="6">
        <v>0.0</v>
      </c>
      <c r="G21" s="6">
        <f t="shared" si="1"/>
        <v>0</v>
      </c>
      <c r="H21" s="6">
        <v>0.0</v>
      </c>
      <c r="I21" s="6">
        <v>0.0</v>
      </c>
      <c r="J21" s="6">
        <v>0.0</v>
      </c>
      <c r="K21" s="6">
        <v>1.0</v>
      </c>
      <c r="L21" s="6">
        <v>0.0</v>
      </c>
      <c r="M21" s="6">
        <v>1.0</v>
      </c>
      <c r="N21" s="6">
        <v>0.0</v>
      </c>
      <c r="O21" s="6">
        <v>3.0</v>
      </c>
      <c r="P21" s="9">
        <f t="shared" si="8"/>
        <v>0</v>
      </c>
      <c r="Q21" s="131">
        <v>0.2</v>
      </c>
      <c r="R21" s="11">
        <f t="shared" si="2"/>
        <v>0.2</v>
      </c>
    </row>
    <row r="22" ht="16.5" customHeight="1">
      <c r="A22" s="4" t="s">
        <v>42</v>
      </c>
      <c r="B22" s="6">
        <v>1.0</v>
      </c>
      <c r="C22" s="131">
        <f t="shared" si="7"/>
        <v>0</v>
      </c>
      <c r="D22" s="6">
        <v>3.0</v>
      </c>
      <c r="E22" s="6">
        <v>2.0</v>
      </c>
      <c r="F22" s="6">
        <v>0.0</v>
      </c>
      <c r="G22" s="6">
        <f t="shared" si="1"/>
        <v>0</v>
      </c>
      <c r="H22" s="6">
        <v>0.0</v>
      </c>
      <c r="I22" s="6">
        <v>0.0</v>
      </c>
      <c r="J22" s="6">
        <v>0.0</v>
      </c>
      <c r="K22" s="6">
        <v>1.0</v>
      </c>
      <c r="L22" s="6">
        <v>0.0</v>
      </c>
      <c r="M22" s="6">
        <v>2.0</v>
      </c>
      <c r="N22" s="6">
        <v>0.0</v>
      </c>
      <c r="O22" s="6">
        <v>1.0</v>
      </c>
      <c r="P22" s="9">
        <f t="shared" si="8"/>
        <v>0</v>
      </c>
      <c r="Q22" s="131">
        <v>0.0</v>
      </c>
      <c r="R22" s="11">
        <f t="shared" si="2"/>
        <v>0</v>
      </c>
    </row>
    <row r="23" ht="16.5" customHeight="1">
      <c r="A23" s="4" t="s">
        <v>43</v>
      </c>
      <c r="B23" s="6">
        <v>4.0</v>
      </c>
      <c r="C23" s="131">
        <f t="shared" si="7"/>
        <v>0.2</v>
      </c>
      <c r="D23" s="6">
        <v>10.0</v>
      </c>
      <c r="E23" s="6">
        <v>10.0</v>
      </c>
      <c r="F23" s="6">
        <v>2.0</v>
      </c>
      <c r="G23" s="6">
        <f t="shared" si="1"/>
        <v>1</v>
      </c>
      <c r="H23" s="6">
        <v>1.0</v>
      </c>
      <c r="I23" s="6">
        <v>0.0</v>
      </c>
      <c r="J23" s="6">
        <v>0.0</v>
      </c>
      <c r="K23" s="6">
        <v>1.0</v>
      </c>
      <c r="L23" s="6">
        <v>2.0</v>
      </c>
      <c r="M23" s="6">
        <v>1.0</v>
      </c>
      <c r="N23" s="6">
        <v>0.0</v>
      </c>
      <c r="O23" s="6">
        <v>2.0</v>
      </c>
      <c r="P23" s="9">
        <f t="shared" si="8"/>
        <v>0.3</v>
      </c>
      <c r="Q23" s="131">
        <v>0.2</v>
      </c>
      <c r="R23" s="11">
        <f t="shared" si="2"/>
        <v>0.5</v>
      </c>
    </row>
    <row r="24" ht="16.5" customHeight="1">
      <c r="A24" s="4" t="s">
        <v>44</v>
      </c>
      <c r="B24" s="6">
        <v>2.0</v>
      </c>
      <c r="C24" s="131">
        <f t="shared" si="7"/>
        <v>0.25</v>
      </c>
      <c r="D24" s="6">
        <v>7.0</v>
      </c>
      <c r="E24" s="6">
        <v>4.0</v>
      </c>
      <c r="F24" s="6">
        <v>1.0</v>
      </c>
      <c r="G24" s="6">
        <f t="shared" si="1"/>
        <v>1</v>
      </c>
      <c r="H24" s="6">
        <v>0.0</v>
      </c>
      <c r="I24" s="6">
        <v>0.0</v>
      </c>
      <c r="J24" s="6">
        <v>0.0</v>
      </c>
      <c r="K24" s="6">
        <v>2.0</v>
      </c>
      <c r="L24" s="6">
        <v>0.0</v>
      </c>
      <c r="M24" s="6">
        <v>2.0</v>
      </c>
      <c r="N24" s="6">
        <v>0.0</v>
      </c>
      <c r="O24" s="6">
        <v>2.0</v>
      </c>
      <c r="P24" s="131">
        <v>0.2</v>
      </c>
      <c r="Q24" s="131">
        <v>0.2</v>
      </c>
      <c r="R24" s="11">
        <f t="shared" si="2"/>
        <v>0.4</v>
      </c>
    </row>
    <row r="25" ht="16.5" customHeight="1">
      <c r="A25" s="23" t="s">
        <v>45</v>
      </c>
      <c r="B25" s="23"/>
      <c r="C25" s="127">
        <f t="shared" si="7"/>
        <v>0.37</v>
      </c>
      <c r="D25" s="23">
        <f t="shared" ref="D25:O25" si="9">SUM(D4:D24)</f>
        <v>116</v>
      </c>
      <c r="E25" s="23">
        <f t="shared" si="9"/>
        <v>100</v>
      </c>
      <c r="F25" s="23">
        <f t="shared" si="9"/>
        <v>37</v>
      </c>
      <c r="G25" s="23">
        <f t="shared" si="9"/>
        <v>26</v>
      </c>
      <c r="H25" s="23">
        <f t="shared" si="9"/>
        <v>9</v>
      </c>
      <c r="I25" s="23">
        <f t="shared" si="9"/>
        <v>2</v>
      </c>
      <c r="J25" s="23">
        <f t="shared" si="9"/>
        <v>0</v>
      </c>
      <c r="K25" s="23">
        <f t="shared" si="9"/>
        <v>30</v>
      </c>
      <c r="L25" s="23">
        <f t="shared" si="9"/>
        <v>22</v>
      </c>
      <c r="M25" s="23">
        <f t="shared" si="9"/>
        <v>26</v>
      </c>
      <c r="N25" s="23">
        <f t="shared" si="9"/>
        <v>0</v>
      </c>
      <c r="O25" s="23">
        <f t="shared" si="9"/>
        <v>28</v>
      </c>
      <c r="P25" s="127"/>
      <c r="Q25" s="127"/>
      <c r="R25" s="90"/>
    </row>
    <row r="26" ht="16.5" customHeight="1">
      <c r="A26" s="132"/>
      <c r="B26" s="132"/>
      <c r="C26" s="133"/>
      <c r="D26" s="132"/>
      <c r="E26" s="132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3"/>
      <c r="Q26" s="133"/>
    </row>
    <row r="27" ht="16.5" customHeight="1">
      <c r="A27" s="3" t="s">
        <v>46</v>
      </c>
    </row>
    <row r="28" ht="16.5" customHeight="1">
      <c r="A28" s="4" t="s">
        <v>97</v>
      </c>
      <c r="B28" s="4" t="s">
        <v>98</v>
      </c>
      <c r="C28" s="4" t="s">
        <v>47</v>
      </c>
      <c r="D28" s="4" t="s">
        <v>48</v>
      </c>
      <c r="E28" s="4" t="s">
        <v>103</v>
      </c>
      <c r="F28" s="4" t="s">
        <v>50</v>
      </c>
      <c r="G28" s="4" t="s">
        <v>6</v>
      </c>
      <c r="H28" s="4" t="s">
        <v>51</v>
      </c>
      <c r="I28" s="4" t="s">
        <v>52</v>
      </c>
      <c r="J28" s="4" t="s">
        <v>53</v>
      </c>
      <c r="K28" s="4" t="s">
        <v>54</v>
      </c>
      <c r="L28" s="4" t="s">
        <v>55</v>
      </c>
      <c r="M28" s="4" t="s">
        <v>16</v>
      </c>
      <c r="N28" s="4" t="s">
        <v>57</v>
      </c>
      <c r="O28" s="4" t="s">
        <v>101</v>
      </c>
      <c r="P28" s="4" t="s">
        <v>59</v>
      </c>
    </row>
    <row r="29" ht="16.5" customHeight="1">
      <c r="A29" s="4" t="s">
        <v>24</v>
      </c>
      <c r="B29" s="6">
        <v>3.0</v>
      </c>
      <c r="C29" s="6">
        <v>0.0</v>
      </c>
      <c r="D29" s="6">
        <v>1.0</v>
      </c>
      <c r="E29" s="6">
        <v>0.0</v>
      </c>
      <c r="F29" s="6">
        <v>21.0</v>
      </c>
      <c r="G29" s="6">
        <f t="shared" ref="G29:G35" si="10">+F29-K29-L29</f>
        <v>8</v>
      </c>
      <c r="H29" s="31">
        <v>1.0</v>
      </c>
      <c r="I29" s="6">
        <v>5.0</v>
      </c>
      <c r="J29" s="6">
        <v>0.0</v>
      </c>
      <c r="K29" s="6">
        <v>11.0</v>
      </c>
      <c r="L29" s="6">
        <v>2.0</v>
      </c>
      <c r="M29" s="6">
        <v>0.0</v>
      </c>
      <c r="N29" s="6">
        <v>15.0</v>
      </c>
      <c r="O29" s="6">
        <v>8.0</v>
      </c>
      <c r="P29" s="32">
        <f>+O29*9/H29</f>
        <v>72</v>
      </c>
    </row>
    <row r="30" ht="16.5" customHeight="1">
      <c r="A30" s="4" t="s">
        <v>29</v>
      </c>
      <c r="B30" s="6">
        <v>0.0</v>
      </c>
      <c r="C30" s="6">
        <v>0.0</v>
      </c>
      <c r="D30" s="6">
        <v>0.0</v>
      </c>
      <c r="E30" s="6">
        <v>0.0</v>
      </c>
      <c r="F30" s="6">
        <v>0.0</v>
      </c>
      <c r="G30" s="6">
        <f t="shared" si="10"/>
        <v>0</v>
      </c>
      <c r="H30" s="31">
        <v>0.0</v>
      </c>
      <c r="I30" s="6">
        <v>0.0</v>
      </c>
      <c r="J30" s="6">
        <v>0.0</v>
      </c>
      <c r="K30" s="6">
        <v>0.0</v>
      </c>
      <c r="L30" s="6">
        <v>0.0</v>
      </c>
      <c r="M30" s="6">
        <v>0.0</v>
      </c>
      <c r="N30" s="6">
        <v>0.0</v>
      </c>
      <c r="O30" s="6">
        <v>0.0</v>
      </c>
      <c r="P30" s="32">
        <v>0.0</v>
      </c>
    </row>
    <row r="31" ht="16.5" customHeight="1">
      <c r="A31" s="4" t="s">
        <v>33</v>
      </c>
      <c r="B31" s="6">
        <v>4.0</v>
      </c>
      <c r="C31" s="6">
        <v>0.0</v>
      </c>
      <c r="D31" s="6">
        <v>1.0</v>
      </c>
      <c r="E31" s="6">
        <v>0.0</v>
      </c>
      <c r="F31" s="6">
        <v>20.0</v>
      </c>
      <c r="G31" s="6">
        <f t="shared" si="10"/>
        <v>15</v>
      </c>
      <c r="H31" s="31">
        <v>3.0</v>
      </c>
      <c r="I31" s="6">
        <v>5.0</v>
      </c>
      <c r="J31" s="6">
        <v>0.0</v>
      </c>
      <c r="K31" s="6">
        <v>4.0</v>
      </c>
      <c r="L31" s="6">
        <v>1.0</v>
      </c>
      <c r="M31" s="6">
        <v>3.0</v>
      </c>
      <c r="N31" s="6">
        <v>4.0</v>
      </c>
      <c r="O31" s="6">
        <v>3.0</v>
      </c>
      <c r="P31" s="32">
        <f t="shared" ref="P31:P36" si="11">+O31*9/H31</f>
        <v>9</v>
      </c>
    </row>
    <row r="32" ht="16.5" customHeight="1">
      <c r="A32" s="4" t="s">
        <v>36</v>
      </c>
      <c r="B32" s="6">
        <v>2.0</v>
      </c>
      <c r="C32" s="6">
        <v>0.0</v>
      </c>
      <c r="D32" s="6">
        <v>1.0</v>
      </c>
      <c r="E32" s="6">
        <v>0.0</v>
      </c>
      <c r="F32" s="6">
        <v>32.0</v>
      </c>
      <c r="G32" s="6">
        <f t="shared" si="10"/>
        <v>26</v>
      </c>
      <c r="H32" s="31">
        <v>4.0</v>
      </c>
      <c r="I32" s="6">
        <v>12.0</v>
      </c>
      <c r="J32" s="6">
        <v>0.0</v>
      </c>
      <c r="K32" s="6">
        <v>6.0</v>
      </c>
      <c r="L32" s="6">
        <v>0.0</v>
      </c>
      <c r="M32" s="6">
        <v>5.0</v>
      </c>
      <c r="N32" s="6">
        <v>15.0</v>
      </c>
      <c r="O32" s="6">
        <v>13.0</v>
      </c>
      <c r="P32" s="32">
        <f t="shared" si="11"/>
        <v>29.25</v>
      </c>
    </row>
    <row r="33" ht="16.5" customHeight="1">
      <c r="A33" s="4" t="s">
        <v>37</v>
      </c>
      <c r="B33" s="6">
        <v>1.0</v>
      </c>
      <c r="C33" s="6">
        <v>0.0</v>
      </c>
      <c r="D33" s="6">
        <v>0.0</v>
      </c>
      <c r="E33" s="6">
        <v>0.0</v>
      </c>
      <c r="F33" s="6">
        <v>3.0</v>
      </c>
      <c r="G33" s="6">
        <f t="shared" si="10"/>
        <v>2</v>
      </c>
      <c r="H33" s="31">
        <v>0.3333333</v>
      </c>
      <c r="I33" s="6">
        <v>1.0</v>
      </c>
      <c r="J33" s="6">
        <v>0.0</v>
      </c>
      <c r="K33" s="6">
        <v>1.0</v>
      </c>
      <c r="L33" s="6">
        <v>0.0</v>
      </c>
      <c r="M33" s="6">
        <v>1.0</v>
      </c>
      <c r="N33" s="6">
        <v>0.0</v>
      </c>
      <c r="O33" s="6">
        <v>0.0</v>
      </c>
      <c r="P33" s="32">
        <f t="shared" si="11"/>
        <v>0</v>
      </c>
    </row>
    <row r="34" ht="16.5" customHeight="1">
      <c r="A34" s="4" t="s">
        <v>42</v>
      </c>
      <c r="B34" s="6">
        <v>1.0</v>
      </c>
      <c r="C34" s="6">
        <v>0.0</v>
      </c>
      <c r="D34" s="6">
        <v>0.0</v>
      </c>
      <c r="E34" s="6">
        <v>0.0</v>
      </c>
      <c r="F34" s="6">
        <v>14.0</v>
      </c>
      <c r="G34" s="6">
        <f t="shared" si="10"/>
        <v>6</v>
      </c>
      <c r="H34" s="31">
        <v>1.6666666666</v>
      </c>
      <c r="I34" s="6">
        <v>2.0</v>
      </c>
      <c r="J34" s="6">
        <v>0.0</v>
      </c>
      <c r="K34" s="6">
        <v>8.0</v>
      </c>
      <c r="L34" s="6">
        <v>0.0</v>
      </c>
      <c r="M34" s="6">
        <v>0.0</v>
      </c>
      <c r="N34" s="6">
        <v>6.0</v>
      </c>
      <c r="O34" s="6">
        <v>1.0</v>
      </c>
      <c r="P34" s="32">
        <f t="shared" si="11"/>
        <v>5.4</v>
      </c>
    </row>
    <row r="35" ht="16.5" customHeight="1">
      <c r="A35" s="4" t="s">
        <v>43</v>
      </c>
      <c r="B35" s="6">
        <v>5.0</v>
      </c>
      <c r="C35" s="6">
        <v>0.0</v>
      </c>
      <c r="D35" s="6">
        <v>2.0</v>
      </c>
      <c r="E35" s="6">
        <v>0.0</v>
      </c>
      <c r="F35" s="6">
        <v>77.0</v>
      </c>
      <c r="G35" s="6">
        <f t="shared" si="10"/>
        <v>55</v>
      </c>
      <c r="H35" s="31">
        <v>7.333333333</v>
      </c>
      <c r="I35" s="6">
        <v>27.0</v>
      </c>
      <c r="J35" s="6">
        <v>0.0</v>
      </c>
      <c r="K35" s="6">
        <v>20.0</v>
      </c>
      <c r="L35" s="6">
        <v>2.0</v>
      </c>
      <c r="M35" s="6">
        <v>7.0</v>
      </c>
      <c r="N35" s="6">
        <v>40.0</v>
      </c>
      <c r="O35" s="6">
        <v>33.0</v>
      </c>
      <c r="P35" s="32">
        <f t="shared" si="11"/>
        <v>40.5</v>
      </c>
    </row>
    <row r="36" ht="16.5" customHeight="1">
      <c r="A36" s="23" t="s">
        <v>45</v>
      </c>
      <c r="B36" s="23"/>
      <c r="C36" s="23">
        <f t="shared" ref="C36:O36" si="12">SUM(C29:C35)</f>
        <v>0</v>
      </c>
      <c r="D36" s="23">
        <f t="shared" si="12"/>
        <v>5</v>
      </c>
      <c r="E36" s="23">
        <f t="shared" si="12"/>
        <v>0</v>
      </c>
      <c r="F36" s="23">
        <f t="shared" si="12"/>
        <v>167</v>
      </c>
      <c r="G36" s="23">
        <f t="shared" si="12"/>
        <v>112</v>
      </c>
      <c r="H36" s="37">
        <f t="shared" si="12"/>
        <v>17.3333333</v>
      </c>
      <c r="I36" s="23">
        <f t="shared" si="12"/>
        <v>52</v>
      </c>
      <c r="J36" s="23">
        <f t="shared" si="12"/>
        <v>0</v>
      </c>
      <c r="K36" s="23">
        <f t="shared" si="12"/>
        <v>50</v>
      </c>
      <c r="L36" s="23">
        <f t="shared" si="12"/>
        <v>5</v>
      </c>
      <c r="M36" s="23">
        <f t="shared" si="12"/>
        <v>16</v>
      </c>
      <c r="N36" s="23">
        <f t="shared" si="12"/>
        <v>80</v>
      </c>
      <c r="O36" s="23">
        <f t="shared" si="12"/>
        <v>58</v>
      </c>
      <c r="P36" s="38">
        <f t="shared" si="11"/>
        <v>30.11538467</v>
      </c>
    </row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7222304344177" right="0.6997222304344177" top="0.75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0" width="8.14"/>
    <col customWidth="1" min="21" max="26" width="9.0"/>
  </cols>
  <sheetData>
    <row r="1" ht="16.5" customHeight="1">
      <c r="A1" s="1" t="s">
        <v>104</v>
      </c>
    </row>
    <row r="2" ht="16.5" customHeight="1">
      <c r="A2" s="3" t="s">
        <v>1</v>
      </c>
    </row>
    <row r="3" ht="16.5" customHeight="1">
      <c r="A3" s="4" t="s">
        <v>97</v>
      </c>
      <c r="B3" s="4" t="s">
        <v>98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5" t="s">
        <v>20</v>
      </c>
      <c r="T3" s="4" t="s">
        <v>21</v>
      </c>
      <c r="U3" s="4" t="s">
        <v>22</v>
      </c>
      <c r="V3" s="4" t="s">
        <v>23</v>
      </c>
      <c r="W3" s="4" t="s">
        <v>89</v>
      </c>
    </row>
    <row r="4" ht="16.5" customHeight="1">
      <c r="A4" s="4" t="s">
        <v>24</v>
      </c>
      <c r="B4" s="6">
        <v>4.0</v>
      </c>
      <c r="C4" s="134">
        <f t="shared" ref="C4:C24" si="1">+F4/E4</f>
        <v>0.25</v>
      </c>
      <c r="D4" s="6">
        <v>9.0</v>
      </c>
      <c r="E4" s="6">
        <v>8.0</v>
      </c>
      <c r="F4" s="6">
        <v>2.0</v>
      </c>
      <c r="G4" s="6">
        <f t="shared" ref="G4:G23" si="2">+F4-(H4+I4+J4)</f>
        <v>1</v>
      </c>
      <c r="H4" s="6">
        <v>0.0</v>
      </c>
      <c r="I4" s="6">
        <v>1.0</v>
      </c>
      <c r="J4" s="6">
        <v>0.0</v>
      </c>
      <c r="K4" s="6">
        <v>1.0</v>
      </c>
      <c r="L4" s="6">
        <v>3.0</v>
      </c>
      <c r="M4" s="6">
        <v>1.0</v>
      </c>
      <c r="N4" s="6">
        <f t="shared" ref="N4:N23" si="3">+D4-E4</f>
        <v>1</v>
      </c>
      <c r="O4" s="6">
        <v>4.0</v>
      </c>
      <c r="P4" s="135">
        <f t="shared" ref="P4:P24" si="4">+O4/D4</f>
        <v>0.4444444444</v>
      </c>
      <c r="Q4" s="9">
        <f t="shared" ref="Q4:Q23" si="5">+(G4*1+H4*2+I4*3+J4*4)/E4</f>
        <v>0.5</v>
      </c>
      <c r="R4" s="131">
        <f t="shared" ref="R4:R23" si="6">+(F4+N4)/D4</f>
        <v>0.3333333333</v>
      </c>
      <c r="S4" s="11">
        <f t="shared" ref="S4:S23" si="7">+R4+Q4</f>
        <v>0.8333333333</v>
      </c>
      <c r="T4" s="12">
        <f t="shared" ref="T4:T23" si="8">O4/(D4-(F4+N4))</f>
        <v>0.6666666667</v>
      </c>
      <c r="U4" s="13">
        <f t="shared" ref="U4:U23" si="9">RANK(R4,$R$4:$R$23)</f>
        <v>18</v>
      </c>
      <c r="V4" s="14">
        <f t="shared" ref="V4:V23" si="10">RANK(S4,$S$4:$S$23)</f>
        <v>13</v>
      </c>
      <c r="W4" s="36">
        <v>1.0</v>
      </c>
    </row>
    <row r="5" ht="16.5" customHeight="1">
      <c r="A5" s="4" t="s">
        <v>25</v>
      </c>
      <c r="B5" s="6">
        <v>5.0</v>
      </c>
      <c r="C5" s="134">
        <f t="shared" si="1"/>
        <v>0.25</v>
      </c>
      <c r="D5" s="6">
        <v>12.0</v>
      </c>
      <c r="E5" s="6">
        <v>8.0</v>
      </c>
      <c r="F5" s="6">
        <v>2.0</v>
      </c>
      <c r="G5" s="6">
        <f t="shared" si="2"/>
        <v>0</v>
      </c>
      <c r="H5" s="6">
        <v>2.0</v>
      </c>
      <c r="I5" s="6">
        <v>0.0</v>
      </c>
      <c r="J5" s="6">
        <v>0.0</v>
      </c>
      <c r="K5" s="6">
        <v>5.0</v>
      </c>
      <c r="L5" s="6">
        <v>1.0</v>
      </c>
      <c r="M5" s="6">
        <v>3.0</v>
      </c>
      <c r="N5" s="6">
        <f t="shared" si="3"/>
        <v>4</v>
      </c>
      <c r="O5" s="6">
        <v>5.0</v>
      </c>
      <c r="P5" s="8">
        <f t="shared" si="4"/>
        <v>0.4166666667</v>
      </c>
      <c r="Q5" s="9">
        <f t="shared" si="5"/>
        <v>0.5</v>
      </c>
      <c r="R5" s="131">
        <f t="shared" si="6"/>
        <v>0.5</v>
      </c>
      <c r="S5" s="11">
        <f t="shared" si="7"/>
        <v>1</v>
      </c>
      <c r="T5" s="16">
        <f t="shared" si="8"/>
        <v>0.8333333333</v>
      </c>
      <c r="U5" s="13">
        <f t="shared" si="9"/>
        <v>8</v>
      </c>
      <c r="V5" s="14">
        <f t="shared" si="10"/>
        <v>9</v>
      </c>
      <c r="W5" s="36">
        <v>1.0</v>
      </c>
    </row>
    <row r="6" ht="16.5" customHeight="1">
      <c r="A6" s="4" t="s">
        <v>26</v>
      </c>
      <c r="B6" s="6">
        <v>7.0</v>
      </c>
      <c r="C6" s="134">
        <f t="shared" si="1"/>
        <v>0.6111111111</v>
      </c>
      <c r="D6" s="6">
        <v>23.0</v>
      </c>
      <c r="E6" s="6">
        <v>18.0</v>
      </c>
      <c r="F6" s="6">
        <v>11.0</v>
      </c>
      <c r="G6" s="6">
        <f t="shared" si="2"/>
        <v>9</v>
      </c>
      <c r="H6" s="6">
        <v>2.0</v>
      </c>
      <c r="I6" s="6">
        <v>0.0</v>
      </c>
      <c r="J6" s="6">
        <v>0.0</v>
      </c>
      <c r="K6" s="6">
        <v>8.0</v>
      </c>
      <c r="L6" s="6">
        <v>7.0</v>
      </c>
      <c r="M6" s="6">
        <v>6.0</v>
      </c>
      <c r="N6" s="6">
        <f t="shared" si="3"/>
        <v>5</v>
      </c>
      <c r="O6" s="6">
        <v>0.0</v>
      </c>
      <c r="P6" s="15">
        <f t="shared" si="4"/>
        <v>0</v>
      </c>
      <c r="Q6" s="9">
        <f t="shared" si="5"/>
        <v>0.7222222222</v>
      </c>
      <c r="R6" s="131">
        <f t="shared" si="6"/>
        <v>0.6956521739</v>
      </c>
      <c r="S6" s="11">
        <f t="shared" si="7"/>
        <v>1.417874396</v>
      </c>
      <c r="T6" s="17">
        <f t="shared" si="8"/>
        <v>0</v>
      </c>
      <c r="U6" s="13">
        <f t="shared" si="9"/>
        <v>3</v>
      </c>
      <c r="V6" s="14">
        <f t="shared" si="10"/>
        <v>3</v>
      </c>
      <c r="W6" s="36">
        <v>4.0</v>
      </c>
    </row>
    <row r="7" ht="16.5" customHeight="1">
      <c r="A7" s="4" t="s">
        <v>27</v>
      </c>
      <c r="B7" s="6">
        <v>1.0</v>
      </c>
      <c r="C7" s="134">
        <f t="shared" si="1"/>
        <v>0</v>
      </c>
      <c r="D7" s="6">
        <v>3.0</v>
      </c>
      <c r="E7" s="6">
        <v>2.0</v>
      </c>
      <c r="F7" s="6">
        <v>0.0</v>
      </c>
      <c r="G7" s="6">
        <f t="shared" si="2"/>
        <v>0</v>
      </c>
      <c r="H7" s="6">
        <v>0.0</v>
      </c>
      <c r="I7" s="6">
        <v>0.0</v>
      </c>
      <c r="J7" s="6">
        <v>0.0</v>
      </c>
      <c r="K7" s="6">
        <v>2.0</v>
      </c>
      <c r="L7" s="6">
        <v>1.0</v>
      </c>
      <c r="M7" s="6">
        <v>0.0</v>
      </c>
      <c r="N7" s="6">
        <f t="shared" si="3"/>
        <v>1</v>
      </c>
      <c r="O7" s="6">
        <v>1.0</v>
      </c>
      <c r="P7" s="8">
        <f t="shared" si="4"/>
        <v>0.3333333333</v>
      </c>
      <c r="Q7" s="9">
        <f t="shared" si="5"/>
        <v>0</v>
      </c>
      <c r="R7" s="131">
        <f t="shared" si="6"/>
        <v>0.3333333333</v>
      </c>
      <c r="S7" s="11">
        <f t="shared" si="7"/>
        <v>0.3333333333</v>
      </c>
      <c r="T7" s="18">
        <f t="shared" si="8"/>
        <v>0.5</v>
      </c>
      <c r="U7" s="13">
        <f t="shared" si="9"/>
        <v>18</v>
      </c>
      <c r="V7" s="14">
        <f t="shared" si="10"/>
        <v>19</v>
      </c>
      <c r="W7" s="36"/>
    </row>
    <row r="8" ht="16.5" customHeight="1">
      <c r="A8" s="4" t="s">
        <v>28</v>
      </c>
      <c r="B8" s="6">
        <v>2.0</v>
      </c>
      <c r="C8" s="134">
        <f t="shared" si="1"/>
        <v>0</v>
      </c>
      <c r="D8" s="6">
        <v>6.0</v>
      </c>
      <c r="E8" s="6">
        <v>3.0</v>
      </c>
      <c r="F8" s="6">
        <v>0.0</v>
      </c>
      <c r="G8" s="6">
        <f t="shared" si="2"/>
        <v>0</v>
      </c>
      <c r="H8" s="6">
        <v>0.0</v>
      </c>
      <c r="I8" s="6">
        <v>0.0</v>
      </c>
      <c r="J8" s="6">
        <v>0.0</v>
      </c>
      <c r="K8" s="6">
        <v>3.0</v>
      </c>
      <c r="L8" s="6">
        <v>1.0</v>
      </c>
      <c r="M8" s="6">
        <v>1.0</v>
      </c>
      <c r="N8" s="6">
        <f t="shared" si="3"/>
        <v>3</v>
      </c>
      <c r="O8" s="6">
        <v>3.0</v>
      </c>
      <c r="P8" s="8">
        <f t="shared" si="4"/>
        <v>0.5</v>
      </c>
      <c r="Q8" s="9">
        <f t="shared" si="5"/>
        <v>0</v>
      </c>
      <c r="R8" s="131">
        <f t="shared" si="6"/>
        <v>0.5</v>
      </c>
      <c r="S8" s="11">
        <f t="shared" si="7"/>
        <v>0.5</v>
      </c>
      <c r="T8" s="16">
        <f t="shared" si="8"/>
        <v>1</v>
      </c>
      <c r="U8" s="13">
        <f t="shared" si="9"/>
        <v>8</v>
      </c>
      <c r="V8" s="14">
        <f t="shared" si="10"/>
        <v>17</v>
      </c>
      <c r="W8" s="36">
        <v>0.0</v>
      </c>
    </row>
    <row r="9" ht="16.5" customHeight="1">
      <c r="A9" s="4" t="s">
        <v>29</v>
      </c>
      <c r="B9" s="6">
        <v>1.0</v>
      </c>
      <c r="C9" s="134">
        <f t="shared" si="1"/>
        <v>0.5</v>
      </c>
      <c r="D9" s="6">
        <v>2.0</v>
      </c>
      <c r="E9" s="6">
        <v>2.0</v>
      </c>
      <c r="F9" s="6">
        <v>1.0</v>
      </c>
      <c r="G9" s="6">
        <f t="shared" si="2"/>
        <v>1</v>
      </c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>
        <v>0.0</v>
      </c>
      <c r="N9" s="6">
        <f t="shared" si="3"/>
        <v>0</v>
      </c>
      <c r="O9" s="6">
        <v>1.0</v>
      </c>
      <c r="P9" s="8">
        <f t="shared" si="4"/>
        <v>0.5</v>
      </c>
      <c r="Q9" s="9">
        <f t="shared" si="5"/>
        <v>0.5</v>
      </c>
      <c r="R9" s="131">
        <f t="shared" si="6"/>
        <v>0.5</v>
      </c>
      <c r="S9" s="11">
        <f t="shared" si="7"/>
        <v>1</v>
      </c>
      <c r="T9" s="16">
        <f t="shared" si="8"/>
        <v>1</v>
      </c>
      <c r="U9" s="13">
        <f t="shared" si="9"/>
        <v>8</v>
      </c>
      <c r="V9" s="14">
        <f t="shared" si="10"/>
        <v>9</v>
      </c>
      <c r="W9" s="36">
        <v>2.0</v>
      </c>
    </row>
    <row r="10" ht="16.5" customHeight="1">
      <c r="A10" s="4" t="s">
        <v>30</v>
      </c>
      <c r="B10" s="6">
        <v>6.0</v>
      </c>
      <c r="C10" s="134">
        <f t="shared" si="1"/>
        <v>0.5</v>
      </c>
      <c r="D10" s="6">
        <v>15.0</v>
      </c>
      <c r="E10" s="6">
        <v>14.0</v>
      </c>
      <c r="F10" s="6">
        <v>7.0</v>
      </c>
      <c r="G10" s="6">
        <f t="shared" si="2"/>
        <v>3</v>
      </c>
      <c r="H10" s="6">
        <v>2.0</v>
      </c>
      <c r="I10" s="6">
        <v>2.0</v>
      </c>
      <c r="J10" s="6">
        <v>0.0</v>
      </c>
      <c r="K10" s="6">
        <v>5.0</v>
      </c>
      <c r="L10" s="6">
        <v>5.0</v>
      </c>
      <c r="M10" s="6">
        <v>5.0</v>
      </c>
      <c r="N10" s="6">
        <f t="shared" si="3"/>
        <v>1</v>
      </c>
      <c r="O10" s="6">
        <v>2.0</v>
      </c>
      <c r="P10" s="15">
        <f t="shared" si="4"/>
        <v>0.1333333333</v>
      </c>
      <c r="Q10" s="9">
        <f t="shared" si="5"/>
        <v>0.9285714286</v>
      </c>
      <c r="R10" s="131">
        <f t="shared" si="6"/>
        <v>0.5333333333</v>
      </c>
      <c r="S10" s="11">
        <f t="shared" si="7"/>
        <v>1.461904762</v>
      </c>
      <c r="T10" s="19">
        <f t="shared" si="8"/>
        <v>0.2857142857</v>
      </c>
      <c r="U10" s="13">
        <f t="shared" si="9"/>
        <v>7</v>
      </c>
      <c r="V10" s="14">
        <f t="shared" si="10"/>
        <v>2</v>
      </c>
      <c r="W10" s="36"/>
    </row>
    <row r="11" ht="16.5" customHeight="1">
      <c r="A11" s="4" t="s">
        <v>31</v>
      </c>
      <c r="B11" s="6">
        <v>3.0</v>
      </c>
      <c r="C11" s="134">
        <f t="shared" si="1"/>
        <v>0.25</v>
      </c>
      <c r="D11" s="6">
        <v>5.0</v>
      </c>
      <c r="E11" s="6">
        <v>4.0</v>
      </c>
      <c r="F11" s="6">
        <v>1.0</v>
      </c>
      <c r="G11" s="6">
        <f t="shared" si="2"/>
        <v>1</v>
      </c>
      <c r="H11" s="6">
        <v>0.0</v>
      </c>
      <c r="I11" s="6">
        <v>0.0</v>
      </c>
      <c r="J11" s="6">
        <v>0.0</v>
      </c>
      <c r="K11" s="6">
        <v>3.0</v>
      </c>
      <c r="L11" s="6">
        <v>1.0</v>
      </c>
      <c r="M11" s="6">
        <v>0.0</v>
      </c>
      <c r="N11" s="6">
        <f t="shared" si="3"/>
        <v>1</v>
      </c>
      <c r="O11" s="6">
        <v>1.0</v>
      </c>
      <c r="P11" s="15">
        <f t="shared" si="4"/>
        <v>0.2</v>
      </c>
      <c r="Q11" s="9">
        <f t="shared" si="5"/>
        <v>0.25</v>
      </c>
      <c r="R11" s="131">
        <f t="shared" si="6"/>
        <v>0.4</v>
      </c>
      <c r="S11" s="11">
        <f t="shared" si="7"/>
        <v>0.65</v>
      </c>
      <c r="T11" s="16">
        <f t="shared" si="8"/>
        <v>0.3333333333</v>
      </c>
      <c r="U11" s="13">
        <f t="shared" si="9"/>
        <v>15</v>
      </c>
      <c r="V11" s="14">
        <f t="shared" si="10"/>
        <v>15</v>
      </c>
      <c r="W11" s="36">
        <v>1.0</v>
      </c>
    </row>
    <row r="12" ht="16.5" customHeight="1">
      <c r="A12" s="4" t="s">
        <v>32</v>
      </c>
      <c r="B12" s="6">
        <v>4.0</v>
      </c>
      <c r="C12" s="134">
        <f t="shared" si="1"/>
        <v>0.6666666667</v>
      </c>
      <c r="D12" s="6">
        <v>9.0</v>
      </c>
      <c r="E12" s="6">
        <v>6.0</v>
      </c>
      <c r="F12" s="6">
        <v>4.0</v>
      </c>
      <c r="G12" s="6">
        <f t="shared" si="2"/>
        <v>3</v>
      </c>
      <c r="H12" s="6">
        <v>1.0</v>
      </c>
      <c r="I12" s="6">
        <v>0.0</v>
      </c>
      <c r="J12" s="6">
        <v>0.0</v>
      </c>
      <c r="K12" s="6">
        <v>5.0</v>
      </c>
      <c r="L12" s="6">
        <v>0.0</v>
      </c>
      <c r="M12" s="6">
        <v>5.0</v>
      </c>
      <c r="N12" s="6">
        <f t="shared" si="3"/>
        <v>3</v>
      </c>
      <c r="O12" s="6">
        <v>0.0</v>
      </c>
      <c r="P12" s="15">
        <f t="shared" si="4"/>
        <v>0</v>
      </c>
      <c r="Q12" s="9">
        <f t="shared" si="5"/>
        <v>0.8333333333</v>
      </c>
      <c r="R12" s="131">
        <f t="shared" si="6"/>
        <v>0.7777777778</v>
      </c>
      <c r="S12" s="11">
        <f t="shared" si="7"/>
        <v>1.611111111</v>
      </c>
      <c r="T12" s="18">
        <f t="shared" si="8"/>
        <v>0</v>
      </c>
      <c r="U12" s="13">
        <f t="shared" si="9"/>
        <v>2</v>
      </c>
      <c r="V12" s="14">
        <f t="shared" si="10"/>
        <v>1</v>
      </c>
      <c r="W12" s="36">
        <v>0.0</v>
      </c>
    </row>
    <row r="13" ht="16.5" customHeight="1">
      <c r="A13" s="4" t="s">
        <v>33</v>
      </c>
      <c r="B13" s="6">
        <v>5.0</v>
      </c>
      <c r="C13" s="134">
        <f t="shared" si="1"/>
        <v>0.375</v>
      </c>
      <c r="D13" s="6">
        <v>12.0</v>
      </c>
      <c r="E13" s="6">
        <v>8.0</v>
      </c>
      <c r="F13" s="6">
        <v>3.0</v>
      </c>
      <c r="G13" s="6">
        <f t="shared" si="2"/>
        <v>3</v>
      </c>
      <c r="H13" s="6">
        <v>0.0</v>
      </c>
      <c r="I13" s="6">
        <v>0.0</v>
      </c>
      <c r="J13" s="6">
        <v>0.0</v>
      </c>
      <c r="K13" s="6">
        <v>4.0</v>
      </c>
      <c r="L13" s="6">
        <v>2.0</v>
      </c>
      <c r="M13" s="6">
        <v>1.0</v>
      </c>
      <c r="N13" s="6">
        <f t="shared" si="3"/>
        <v>4</v>
      </c>
      <c r="O13" s="6">
        <v>0.0</v>
      </c>
      <c r="P13" s="15">
        <f t="shared" si="4"/>
        <v>0</v>
      </c>
      <c r="Q13" s="9">
        <f t="shared" si="5"/>
        <v>0.375</v>
      </c>
      <c r="R13" s="131">
        <f t="shared" si="6"/>
        <v>0.5833333333</v>
      </c>
      <c r="S13" s="11">
        <f t="shared" si="7"/>
        <v>0.9583333333</v>
      </c>
      <c r="T13" s="19">
        <f t="shared" si="8"/>
        <v>0</v>
      </c>
      <c r="U13" s="13">
        <f t="shared" si="9"/>
        <v>4</v>
      </c>
      <c r="V13" s="14">
        <f t="shared" si="10"/>
        <v>12</v>
      </c>
      <c r="W13" s="36">
        <v>2.0</v>
      </c>
    </row>
    <row r="14" ht="16.5" customHeight="1">
      <c r="A14" s="4" t="s">
        <v>35</v>
      </c>
      <c r="B14" s="6">
        <v>6.0</v>
      </c>
      <c r="C14" s="134">
        <f t="shared" si="1"/>
        <v>0.1111111111</v>
      </c>
      <c r="D14" s="6">
        <v>14.0</v>
      </c>
      <c r="E14" s="6">
        <v>9.0</v>
      </c>
      <c r="F14" s="6">
        <v>1.0</v>
      </c>
      <c r="G14" s="6">
        <f t="shared" si="2"/>
        <v>1</v>
      </c>
      <c r="H14" s="6">
        <v>0.0</v>
      </c>
      <c r="I14" s="6">
        <v>0.0</v>
      </c>
      <c r="J14" s="6">
        <v>0.0</v>
      </c>
      <c r="K14" s="6">
        <v>2.0</v>
      </c>
      <c r="L14" s="6">
        <v>2.0</v>
      </c>
      <c r="M14" s="6">
        <v>3.0</v>
      </c>
      <c r="N14" s="6">
        <f t="shared" si="3"/>
        <v>5</v>
      </c>
      <c r="O14" s="6">
        <v>6.0</v>
      </c>
      <c r="P14" s="8">
        <f t="shared" si="4"/>
        <v>0.4285714286</v>
      </c>
      <c r="Q14" s="9">
        <f t="shared" si="5"/>
        <v>0.1111111111</v>
      </c>
      <c r="R14" s="131">
        <f t="shared" si="6"/>
        <v>0.4285714286</v>
      </c>
      <c r="S14" s="11">
        <f t="shared" si="7"/>
        <v>0.5396825397</v>
      </c>
      <c r="T14" s="12">
        <f t="shared" si="8"/>
        <v>0.75</v>
      </c>
      <c r="U14" s="13">
        <f t="shared" si="9"/>
        <v>14</v>
      </c>
      <c r="V14" s="14">
        <f t="shared" si="10"/>
        <v>16</v>
      </c>
      <c r="W14" s="36">
        <v>6.0</v>
      </c>
    </row>
    <row r="15" ht="16.5" customHeight="1">
      <c r="A15" s="4" t="s">
        <v>36</v>
      </c>
      <c r="B15" s="6">
        <v>7.0</v>
      </c>
      <c r="C15" s="134">
        <f t="shared" si="1"/>
        <v>0.4615384615</v>
      </c>
      <c r="D15" s="6">
        <v>13.0</v>
      </c>
      <c r="E15" s="6">
        <v>13.0</v>
      </c>
      <c r="F15" s="6">
        <v>6.0</v>
      </c>
      <c r="G15" s="6">
        <f t="shared" si="2"/>
        <v>5</v>
      </c>
      <c r="H15" s="6">
        <v>1.0</v>
      </c>
      <c r="I15" s="6">
        <v>0.0</v>
      </c>
      <c r="J15" s="6">
        <v>0.0</v>
      </c>
      <c r="K15" s="6">
        <v>2.0</v>
      </c>
      <c r="L15" s="6">
        <v>5.0</v>
      </c>
      <c r="M15" s="6">
        <v>1.0</v>
      </c>
      <c r="N15" s="6">
        <f t="shared" si="3"/>
        <v>0</v>
      </c>
      <c r="O15" s="6">
        <v>3.0</v>
      </c>
      <c r="P15" s="15">
        <f t="shared" si="4"/>
        <v>0.2307692308</v>
      </c>
      <c r="Q15" s="9">
        <f t="shared" si="5"/>
        <v>0.5384615385</v>
      </c>
      <c r="R15" s="131">
        <f t="shared" si="6"/>
        <v>0.4615384615</v>
      </c>
      <c r="S15" s="11">
        <f t="shared" si="7"/>
        <v>1</v>
      </c>
      <c r="T15" s="12">
        <f t="shared" si="8"/>
        <v>0.4285714286</v>
      </c>
      <c r="U15" s="13">
        <f t="shared" si="9"/>
        <v>13</v>
      </c>
      <c r="V15" s="14">
        <f t="shared" si="10"/>
        <v>9</v>
      </c>
      <c r="W15" s="36">
        <v>1.0</v>
      </c>
    </row>
    <row r="16" ht="16.5" customHeight="1">
      <c r="A16" s="4" t="s">
        <v>37</v>
      </c>
      <c r="B16" s="6">
        <v>4.0</v>
      </c>
      <c r="C16" s="134">
        <f t="shared" si="1"/>
        <v>0.4166666667</v>
      </c>
      <c r="D16" s="6">
        <v>14.0</v>
      </c>
      <c r="E16" s="6">
        <v>12.0</v>
      </c>
      <c r="F16" s="6">
        <v>5.0</v>
      </c>
      <c r="G16" s="6">
        <f t="shared" si="2"/>
        <v>3</v>
      </c>
      <c r="H16" s="6">
        <v>0.0</v>
      </c>
      <c r="I16" s="6">
        <v>2.0</v>
      </c>
      <c r="J16" s="6">
        <v>0.0</v>
      </c>
      <c r="K16" s="6">
        <v>5.0</v>
      </c>
      <c r="L16" s="6">
        <v>3.0</v>
      </c>
      <c r="M16" s="6">
        <v>2.0</v>
      </c>
      <c r="N16" s="6">
        <f t="shared" si="3"/>
        <v>2</v>
      </c>
      <c r="O16" s="6">
        <v>1.0</v>
      </c>
      <c r="P16" s="15">
        <f t="shared" si="4"/>
        <v>0.07142857143</v>
      </c>
      <c r="Q16" s="9">
        <f t="shared" si="5"/>
        <v>0.75</v>
      </c>
      <c r="R16" s="131">
        <f t="shared" si="6"/>
        <v>0.5</v>
      </c>
      <c r="S16" s="11">
        <f t="shared" si="7"/>
        <v>1.25</v>
      </c>
      <c r="T16" s="12">
        <f t="shared" si="8"/>
        <v>0.1428571429</v>
      </c>
      <c r="U16" s="13">
        <f t="shared" si="9"/>
        <v>8</v>
      </c>
      <c r="V16" s="14">
        <f t="shared" si="10"/>
        <v>5</v>
      </c>
      <c r="W16" s="36">
        <v>4.0</v>
      </c>
    </row>
    <row r="17" ht="16.5" customHeight="1">
      <c r="A17" s="4" t="s">
        <v>38</v>
      </c>
      <c r="B17" s="6">
        <v>6.0</v>
      </c>
      <c r="C17" s="134">
        <f t="shared" si="1"/>
        <v>0.4444444444</v>
      </c>
      <c r="D17" s="6">
        <v>11.0</v>
      </c>
      <c r="E17" s="6">
        <v>9.0</v>
      </c>
      <c r="F17" s="6">
        <v>4.0</v>
      </c>
      <c r="G17" s="6">
        <f t="shared" si="2"/>
        <v>2</v>
      </c>
      <c r="H17" s="6">
        <v>2.0</v>
      </c>
      <c r="I17" s="6">
        <v>0.0</v>
      </c>
      <c r="J17" s="6">
        <v>0.0</v>
      </c>
      <c r="K17" s="6">
        <v>0.0</v>
      </c>
      <c r="L17" s="6">
        <v>0.0</v>
      </c>
      <c r="M17" s="6">
        <v>1.0</v>
      </c>
      <c r="N17" s="6">
        <f t="shared" si="3"/>
        <v>2</v>
      </c>
      <c r="O17" s="6">
        <v>1.0</v>
      </c>
      <c r="P17" s="15">
        <f t="shared" si="4"/>
        <v>0.09090909091</v>
      </c>
      <c r="Q17" s="9">
        <f t="shared" si="5"/>
        <v>0.6666666667</v>
      </c>
      <c r="R17" s="131">
        <f t="shared" si="6"/>
        <v>0.5454545455</v>
      </c>
      <c r="S17" s="11">
        <f t="shared" si="7"/>
        <v>1.212121212</v>
      </c>
      <c r="T17" s="16">
        <f t="shared" si="8"/>
        <v>0.2</v>
      </c>
      <c r="U17" s="13">
        <f t="shared" si="9"/>
        <v>6</v>
      </c>
      <c r="V17" s="14">
        <f t="shared" si="10"/>
        <v>6</v>
      </c>
      <c r="W17" s="36">
        <v>5.0</v>
      </c>
    </row>
    <row r="18" ht="16.5" customHeight="1">
      <c r="A18" s="4" t="s">
        <v>39</v>
      </c>
      <c r="B18" s="6">
        <v>2.0</v>
      </c>
      <c r="C18" s="134">
        <f t="shared" si="1"/>
        <v>0</v>
      </c>
      <c r="D18" s="6">
        <v>3.0</v>
      </c>
      <c r="E18" s="6">
        <v>2.0</v>
      </c>
      <c r="F18" s="6">
        <v>0.0</v>
      </c>
      <c r="G18" s="6">
        <f t="shared" si="2"/>
        <v>0</v>
      </c>
      <c r="H18" s="6">
        <v>0.0</v>
      </c>
      <c r="I18" s="6">
        <v>0.0</v>
      </c>
      <c r="J18" s="6">
        <v>0.0</v>
      </c>
      <c r="K18" s="6">
        <v>0.0</v>
      </c>
      <c r="L18" s="6">
        <v>1.0</v>
      </c>
      <c r="M18" s="6">
        <v>0.0</v>
      </c>
      <c r="N18" s="6">
        <f t="shared" si="3"/>
        <v>1</v>
      </c>
      <c r="O18" s="6">
        <v>0.0</v>
      </c>
      <c r="P18" s="15">
        <f t="shared" si="4"/>
        <v>0</v>
      </c>
      <c r="Q18" s="9">
        <f t="shared" si="5"/>
        <v>0</v>
      </c>
      <c r="R18" s="131">
        <f t="shared" si="6"/>
        <v>0.3333333333</v>
      </c>
      <c r="S18" s="11">
        <f t="shared" si="7"/>
        <v>0.3333333333</v>
      </c>
      <c r="T18" s="19">
        <f t="shared" si="8"/>
        <v>0</v>
      </c>
      <c r="U18" s="13">
        <f t="shared" si="9"/>
        <v>18</v>
      </c>
      <c r="V18" s="14">
        <f t="shared" si="10"/>
        <v>19</v>
      </c>
      <c r="W18" s="36"/>
    </row>
    <row r="19" ht="16.5" customHeight="1">
      <c r="A19" s="4" t="s">
        <v>40</v>
      </c>
      <c r="B19" s="6">
        <v>3.0</v>
      </c>
      <c r="C19" s="134">
        <f t="shared" si="1"/>
        <v>0.5</v>
      </c>
      <c r="D19" s="6">
        <v>8.0</v>
      </c>
      <c r="E19" s="6">
        <v>2.0</v>
      </c>
      <c r="F19" s="6">
        <v>1.0</v>
      </c>
      <c r="G19" s="6">
        <f t="shared" si="2"/>
        <v>1</v>
      </c>
      <c r="H19" s="6">
        <v>0.0</v>
      </c>
      <c r="I19" s="6">
        <v>0.0</v>
      </c>
      <c r="J19" s="6">
        <v>0.0</v>
      </c>
      <c r="K19" s="6">
        <v>5.0</v>
      </c>
      <c r="L19" s="6">
        <v>2.0</v>
      </c>
      <c r="M19" s="6">
        <v>5.0</v>
      </c>
      <c r="N19" s="6">
        <f t="shared" si="3"/>
        <v>6</v>
      </c>
      <c r="O19" s="6">
        <v>0.0</v>
      </c>
      <c r="P19" s="15">
        <f t="shared" si="4"/>
        <v>0</v>
      </c>
      <c r="Q19" s="9">
        <f t="shared" si="5"/>
        <v>0.5</v>
      </c>
      <c r="R19" s="131">
        <f t="shared" si="6"/>
        <v>0.875</v>
      </c>
      <c r="S19" s="11">
        <f t="shared" si="7"/>
        <v>1.375</v>
      </c>
      <c r="T19" s="16">
        <f t="shared" si="8"/>
        <v>0</v>
      </c>
      <c r="U19" s="13">
        <f t="shared" si="9"/>
        <v>1</v>
      </c>
      <c r="V19" s="14">
        <f t="shared" si="10"/>
        <v>4</v>
      </c>
      <c r="W19" s="36">
        <v>0.0</v>
      </c>
    </row>
    <row r="20" ht="16.5" customHeight="1">
      <c r="A20" s="4" t="s">
        <v>41</v>
      </c>
      <c r="B20" s="6">
        <v>7.0</v>
      </c>
      <c r="C20" s="134">
        <f t="shared" si="1"/>
        <v>0.4545454545</v>
      </c>
      <c r="D20" s="6">
        <v>14.0</v>
      </c>
      <c r="E20" s="6">
        <v>11.0</v>
      </c>
      <c r="F20" s="6">
        <v>5.0</v>
      </c>
      <c r="G20" s="6">
        <f t="shared" si="2"/>
        <v>4</v>
      </c>
      <c r="H20" s="6">
        <v>1.0</v>
      </c>
      <c r="I20" s="6">
        <v>0.0</v>
      </c>
      <c r="J20" s="6">
        <v>0.0</v>
      </c>
      <c r="K20" s="6">
        <v>5.0</v>
      </c>
      <c r="L20" s="6">
        <v>5.0</v>
      </c>
      <c r="M20" s="6">
        <v>1.0</v>
      </c>
      <c r="N20" s="6">
        <f t="shared" si="3"/>
        <v>3</v>
      </c>
      <c r="O20" s="6">
        <v>3.0</v>
      </c>
      <c r="P20" s="15">
        <f t="shared" si="4"/>
        <v>0.2142857143</v>
      </c>
      <c r="Q20" s="9">
        <f t="shared" si="5"/>
        <v>0.5454545455</v>
      </c>
      <c r="R20" s="131">
        <f t="shared" si="6"/>
        <v>0.5714285714</v>
      </c>
      <c r="S20" s="11">
        <f t="shared" si="7"/>
        <v>1.116883117</v>
      </c>
      <c r="T20" s="20">
        <f t="shared" si="8"/>
        <v>0.5</v>
      </c>
      <c r="U20" s="13">
        <f t="shared" si="9"/>
        <v>5</v>
      </c>
      <c r="V20" s="14">
        <f t="shared" si="10"/>
        <v>7</v>
      </c>
      <c r="W20" s="36">
        <v>3.0</v>
      </c>
    </row>
    <row r="21" ht="16.5" customHeight="1">
      <c r="A21" s="4" t="s">
        <v>42</v>
      </c>
      <c r="B21" s="6">
        <v>6.0</v>
      </c>
      <c r="C21" s="134">
        <f t="shared" si="1"/>
        <v>0.4</v>
      </c>
      <c r="D21" s="6">
        <v>18.0</v>
      </c>
      <c r="E21" s="6">
        <v>15.0</v>
      </c>
      <c r="F21" s="6">
        <v>6.0</v>
      </c>
      <c r="G21" s="6">
        <f t="shared" si="2"/>
        <v>3</v>
      </c>
      <c r="H21" s="6">
        <v>3.0</v>
      </c>
      <c r="I21" s="6">
        <v>0.0</v>
      </c>
      <c r="J21" s="6">
        <v>0.0</v>
      </c>
      <c r="K21" s="6">
        <v>5.0</v>
      </c>
      <c r="L21" s="6">
        <v>5.0</v>
      </c>
      <c r="M21" s="6">
        <v>2.0</v>
      </c>
      <c r="N21" s="6">
        <f t="shared" si="3"/>
        <v>3</v>
      </c>
      <c r="O21" s="6">
        <v>5.0</v>
      </c>
      <c r="P21" s="15">
        <f t="shared" si="4"/>
        <v>0.2777777778</v>
      </c>
      <c r="Q21" s="9">
        <f t="shared" si="5"/>
        <v>0.6</v>
      </c>
      <c r="R21" s="131">
        <f t="shared" si="6"/>
        <v>0.5</v>
      </c>
      <c r="S21" s="11">
        <f t="shared" si="7"/>
        <v>1.1</v>
      </c>
      <c r="T21" s="21">
        <f t="shared" si="8"/>
        <v>0.5555555556</v>
      </c>
      <c r="U21" s="13">
        <f t="shared" si="9"/>
        <v>8</v>
      </c>
      <c r="V21" s="14">
        <f t="shared" si="10"/>
        <v>8</v>
      </c>
      <c r="W21" s="36">
        <v>0.0</v>
      </c>
    </row>
    <row r="22" ht="16.5" customHeight="1">
      <c r="A22" s="4" t="s">
        <v>43</v>
      </c>
      <c r="B22" s="6">
        <v>5.0</v>
      </c>
      <c r="C22" s="134">
        <f t="shared" si="1"/>
        <v>0.2222222222</v>
      </c>
      <c r="D22" s="6">
        <v>11.0</v>
      </c>
      <c r="E22" s="6">
        <v>9.0</v>
      </c>
      <c r="F22" s="6">
        <v>2.0</v>
      </c>
      <c r="G22" s="6">
        <f t="shared" si="2"/>
        <v>1</v>
      </c>
      <c r="H22" s="6">
        <v>1.0</v>
      </c>
      <c r="I22" s="6">
        <v>0.0</v>
      </c>
      <c r="J22" s="6">
        <v>0.0</v>
      </c>
      <c r="K22" s="6">
        <v>2.0</v>
      </c>
      <c r="L22" s="6">
        <v>3.0</v>
      </c>
      <c r="M22" s="6">
        <v>0.0</v>
      </c>
      <c r="N22" s="6">
        <f t="shared" si="3"/>
        <v>2</v>
      </c>
      <c r="O22" s="6">
        <v>2.0</v>
      </c>
      <c r="P22" s="15">
        <f t="shared" si="4"/>
        <v>0.1818181818</v>
      </c>
      <c r="Q22" s="9">
        <f t="shared" si="5"/>
        <v>0.3333333333</v>
      </c>
      <c r="R22" s="131">
        <f t="shared" si="6"/>
        <v>0.3636363636</v>
      </c>
      <c r="S22" s="11">
        <f t="shared" si="7"/>
        <v>0.696969697</v>
      </c>
      <c r="T22" s="20">
        <f t="shared" si="8"/>
        <v>0.2857142857</v>
      </c>
      <c r="U22" s="13">
        <f t="shared" si="9"/>
        <v>17</v>
      </c>
      <c r="V22" s="14">
        <f t="shared" si="10"/>
        <v>14</v>
      </c>
      <c r="W22" s="36">
        <v>0.0</v>
      </c>
    </row>
    <row r="23" ht="16.5" customHeight="1">
      <c r="A23" s="4" t="s">
        <v>44</v>
      </c>
      <c r="B23" s="6">
        <v>2.0</v>
      </c>
      <c r="C23" s="134">
        <f t="shared" si="1"/>
        <v>0</v>
      </c>
      <c r="D23" s="6">
        <v>5.0</v>
      </c>
      <c r="E23" s="6">
        <v>3.0</v>
      </c>
      <c r="F23" s="6">
        <v>0.0</v>
      </c>
      <c r="G23" s="6">
        <f t="shared" si="2"/>
        <v>0</v>
      </c>
      <c r="H23" s="6">
        <v>0.0</v>
      </c>
      <c r="I23" s="6">
        <v>0.0</v>
      </c>
      <c r="J23" s="6">
        <v>0.0</v>
      </c>
      <c r="K23" s="6">
        <v>1.0</v>
      </c>
      <c r="L23" s="6">
        <v>1.0</v>
      </c>
      <c r="M23" s="6">
        <v>0.0</v>
      </c>
      <c r="N23" s="6">
        <f t="shared" si="3"/>
        <v>2</v>
      </c>
      <c r="O23" s="6">
        <v>1.0</v>
      </c>
      <c r="P23" s="15">
        <f t="shared" si="4"/>
        <v>0.2</v>
      </c>
      <c r="Q23" s="9">
        <f t="shared" si="5"/>
        <v>0</v>
      </c>
      <c r="R23" s="131">
        <f t="shared" si="6"/>
        <v>0.4</v>
      </c>
      <c r="S23" s="11">
        <f t="shared" si="7"/>
        <v>0.4</v>
      </c>
      <c r="T23" s="22">
        <f t="shared" si="8"/>
        <v>0.3333333333</v>
      </c>
      <c r="U23" s="13">
        <f t="shared" si="9"/>
        <v>15</v>
      </c>
      <c r="V23" s="14">
        <f t="shared" si="10"/>
        <v>18</v>
      </c>
      <c r="W23" s="36">
        <v>1.0</v>
      </c>
    </row>
    <row r="24" ht="16.5" customHeight="1">
      <c r="A24" s="23" t="s">
        <v>45</v>
      </c>
      <c r="B24" s="23"/>
      <c r="C24" s="127">
        <f t="shared" si="1"/>
        <v>0.3860759494</v>
      </c>
      <c r="D24" s="23">
        <f t="shared" ref="D24:O24" si="11">SUM(D4:D23)</f>
        <v>207</v>
      </c>
      <c r="E24" s="23">
        <f t="shared" si="11"/>
        <v>158</v>
      </c>
      <c r="F24" s="23">
        <f t="shared" si="11"/>
        <v>61</v>
      </c>
      <c r="G24" s="23">
        <f t="shared" si="11"/>
        <v>41</v>
      </c>
      <c r="H24" s="23">
        <f t="shared" si="11"/>
        <v>15</v>
      </c>
      <c r="I24" s="23">
        <f t="shared" si="11"/>
        <v>5</v>
      </c>
      <c r="J24" s="23">
        <f t="shared" si="11"/>
        <v>0</v>
      </c>
      <c r="K24" s="23">
        <f t="shared" si="11"/>
        <v>63</v>
      </c>
      <c r="L24" s="23">
        <f t="shared" si="11"/>
        <v>48</v>
      </c>
      <c r="M24" s="23">
        <f t="shared" si="11"/>
        <v>37</v>
      </c>
      <c r="N24" s="23">
        <f t="shared" si="11"/>
        <v>49</v>
      </c>
      <c r="O24" s="23">
        <f t="shared" si="11"/>
        <v>39</v>
      </c>
      <c r="P24" s="26">
        <f t="shared" si="4"/>
        <v>0.1884057971</v>
      </c>
      <c r="Q24" s="127"/>
      <c r="R24" s="127"/>
      <c r="S24" s="90"/>
      <c r="T24" s="27"/>
      <c r="U24" s="27"/>
      <c r="V24" s="27"/>
      <c r="W24" s="23">
        <f>SUM(W4:W23)</f>
        <v>31</v>
      </c>
    </row>
    <row r="25" ht="16.5" customHeight="1">
      <c r="A25" s="132"/>
      <c r="B25" s="132"/>
      <c r="C25" s="133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3"/>
      <c r="R25" s="133"/>
    </row>
    <row r="26" ht="16.5" customHeight="1">
      <c r="A26" s="3" t="s">
        <v>46</v>
      </c>
    </row>
    <row r="27" ht="16.5" customHeight="1">
      <c r="A27" s="4" t="s">
        <v>2</v>
      </c>
      <c r="B27" s="4" t="s">
        <v>3</v>
      </c>
      <c r="C27" s="4" t="s">
        <v>47</v>
      </c>
      <c r="D27" s="4" t="s">
        <v>48</v>
      </c>
      <c r="E27" s="4" t="s">
        <v>49</v>
      </c>
      <c r="F27" s="4" t="s">
        <v>50</v>
      </c>
      <c r="G27" s="4" t="s">
        <v>6</v>
      </c>
      <c r="H27" s="4" t="s">
        <v>51</v>
      </c>
      <c r="I27" s="4" t="s">
        <v>52</v>
      </c>
      <c r="J27" s="4" t="s">
        <v>53</v>
      </c>
      <c r="K27" s="4" t="s">
        <v>54</v>
      </c>
      <c r="L27" s="4" t="s">
        <v>55</v>
      </c>
      <c r="M27" s="4" t="s">
        <v>56</v>
      </c>
      <c r="N27" s="4" t="s">
        <v>57</v>
      </c>
      <c r="O27" s="4" t="s">
        <v>58</v>
      </c>
      <c r="P27" s="4" t="s">
        <v>59</v>
      </c>
      <c r="Q27" s="4" t="s">
        <v>60</v>
      </c>
      <c r="R27" s="4" t="s">
        <v>61</v>
      </c>
      <c r="S27" s="4" t="s">
        <v>86</v>
      </c>
      <c r="T27" s="4" t="s">
        <v>63</v>
      </c>
      <c r="U27" s="4" t="s">
        <v>64</v>
      </c>
      <c r="V27" s="4" t="s">
        <v>65</v>
      </c>
    </row>
    <row r="28" ht="16.5" customHeight="1">
      <c r="A28" s="4" t="s">
        <v>24</v>
      </c>
      <c r="B28" s="6">
        <v>1.0</v>
      </c>
      <c r="C28" s="6">
        <v>0.0</v>
      </c>
      <c r="D28" s="6">
        <v>0.0</v>
      </c>
      <c r="E28" s="6">
        <v>0.0</v>
      </c>
      <c r="F28" s="6">
        <v>6.0</v>
      </c>
      <c r="G28" s="6">
        <v>3.0</v>
      </c>
      <c r="H28" s="31">
        <v>0.333</v>
      </c>
      <c r="I28" s="6">
        <v>1.0</v>
      </c>
      <c r="J28" s="6">
        <v>0.0</v>
      </c>
      <c r="K28" s="6">
        <v>3.0</v>
      </c>
      <c r="L28" s="6">
        <v>0.0</v>
      </c>
      <c r="M28" s="6">
        <v>0.0</v>
      </c>
      <c r="N28" s="6">
        <v>5.0</v>
      </c>
      <c r="O28" s="6">
        <v>3.0</v>
      </c>
      <c r="P28" s="32">
        <f>+O28*9/H28</f>
        <v>81.08108108</v>
      </c>
      <c r="Q28" s="33">
        <f t="shared" ref="Q28:Q36" si="12">(K28+L28)/H28</f>
        <v>9.009009009</v>
      </c>
      <c r="R28" s="34">
        <f t="shared" ref="R28:R36" si="13">I28/H28</f>
        <v>3.003003003</v>
      </c>
      <c r="S28" s="34">
        <f t="shared" ref="S28:S35" si="14">H28/B28</f>
        <v>0.333</v>
      </c>
      <c r="T28" s="33">
        <f t="shared" ref="T28:T36" si="15">M28/H28</f>
        <v>0</v>
      </c>
      <c r="U28" s="35">
        <f>O28/N28</f>
        <v>0.6</v>
      </c>
      <c r="V28" s="33">
        <f t="shared" ref="V28:V36" si="16">(I28+K28+L28)/H28</f>
        <v>12.01201201</v>
      </c>
    </row>
    <row r="29" ht="16.5" customHeight="1">
      <c r="A29" s="4" t="s">
        <v>27</v>
      </c>
      <c r="B29" s="6">
        <v>0.0</v>
      </c>
      <c r="C29" s="6">
        <v>0.0</v>
      </c>
      <c r="D29" s="6">
        <v>0.0</v>
      </c>
      <c r="E29" s="6">
        <v>0.0</v>
      </c>
      <c r="F29" s="6">
        <v>0.0</v>
      </c>
      <c r="G29" s="6">
        <v>0.0</v>
      </c>
      <c r="H29" s="31">
        <v>0.0</v>
      </c>
      <c r="I29" s="6">
        <v>0.0</v>
      </c>
      <c r="J29" s="6">
        <v>0.0</v>
      </c>
      <c r="K29" s="6">
        <v>0.0</v>
      </c>
      <c r="L29" s="6">
        <v>0.0</v>
      </c>
      <c r="M29" s="6">
        <v>0.0</v>
      </c>
      <c r="N29" s="6">
        <v>0.0</v>
      </c>
      <c r="O29" s="6">
        <v>0.0</v>
      </c>
      <c r="P29" s="32">
        <v>0.0</v>
      </c>
      <c r="Q29" s="33" t="str">
        <f t="shared" si="12"/>
        <v>#DIV/0!</v>
      </c>
      <c r="R29" s="34" t="str">
        <f t="shared" si="13"/>
        <v>#DIV/0!</v>
      </c>
      <c r="S29" s="34" t="str">
        <f t="shared" si="14"/>
        <v>#DIV/0!</v>
      </c>
      <c r="T29" s="33" t="str">
        <f t="shared" si="15"/>
        <v>#DIV/0!</v>
      </c>
      <c r="U29" s="35">
        <v>1.0</v>
      </c>
      <c r="V29" s="33" t="str">
        <f t="shared" si="16"/>
        <v>#DIV/0!</v>
      </c>
    </row>
    <row r="30" ht="16.5" customHeight="1">
      <c r="A30" s="4" t="s">
        <v>29</v>
      </c>
      <c r="B30" s="6">
        <v>1.0</v>
      </c>
      <c r="C30" s="6">
        <v>0.0</v>
      </c>
      <c r="D30" s="6">
        <v>0.0</v>
      </c>
      <c r="E30" s="6">
        <v>0.0</v>
      </c>
      <c r="F30" s="6">
        <v>3.0</v>
      </c>
      <c r="G30" s="6">
        <v>2.0</v>
      </c>
      <c r="H30" s="31">
        <v>0.333333</v>
      </c>
      <c r="I30" s="6">
        <v>1.0</v>
      </c>
      <c r="J30" s="6">
        <v>0.0</v>
      </c>
      <c r="K30" s="6">
        <v>1.0</v>
      </c>
      <c r="L30" s="6">
        <v>0.0</v>
      </c>
      <c r="M30" s="6">
        <v>0.0</v>
      </c>
      <c r="N30" s="6">
        <v>0.0</v>
      </c>
      <c r="O30" s="6">
        <v>0.0</v>
      </c>
      <c r="P30" s="32">
        <f t="shared" ref="P30:P36" si="17">+O30*9/H30</f>
        <v>0</v>
      </c>
      <c r="Q30" s="33">
        <f t="shared" si="12"/>
        <v>3.000003</v>
      </c>
      <c r="R30" s="34">
        <f t="shared" si="13"/>
        <v>3.000003</v>
      </c>
      <c r="S30" s="34">
        <f t="shared" si="14"/>
        <v>0.333333</v>
      </c>
      <c r="T30" s="33">
        <f t="shared" si="15"/>
        <v>0</v>
      </c>
      <c r="U30" s="35">
        <v>1.0</v>
      </c>
      <c r="V30" s="33">
        <f t="shared" si="16"/>
        <v>6.000006</v>
      </c>
    </row>
    <row r="31" ht="16.5" customHeight="1">
      <c r="A31" s="4" t="s">
        <v>33</v>
      </c>
      <c r="B31" s="6">
        <v>4.0</v>
      </c>
      <c r="C31" s="6">
        <v>0.0</v>
      </c>
      <c r="D31" s="6">
        <v>1.0</v>
      </c>
      <c r="E31" s="6">
        <v>1.0</v>
      </c>
      <c r="F31" s="6">
        <v>54.0</v>
      </c>
      <c r="G31" s="6">
        <v>48.0</v>
      </c>
      <c r="H31" s="31">
        <v>9.0</v>
      </c>
      <c r="I31" s="6">
        <v>21.0</v>
      </c>
      <c r="J31" s="6">
        <v>1.0</v>
      </c>
      <c r="K31" s="6">
        <v>6.0</v>
      </c>
      <c r="L31" s="6">
        <v>0.0</v>
      </c>
      <c r="M31" s="6">
        <v>10.0</v>
      </c>
      <c r="N31" s="6">
        <v>19.0</v>
      </c>
      <c r="O31" s="6">
        <v>16.0</v>
      </c>
      <c r="P31" s="32">
        <f t="shared" si="17"/>
        <v>16</v>
      </c>
      <c r="Q31" s="33">
        <f t="shared" si="12"/>
        <v>0.6666666667</v>
      </c>
      <c r="R31" s="34">
        <f t="shared" si="13"/>
        <v>2.333333333</v>
      </c>
      <c r="S31" s="34">
        <f t="shared" si="14"/>
        <v>2.25</v>
      </c>
      <c r="T31" s="33">
        <f t="shared" si="15"/>
        <v>1.111111111</v>
      </c>
      <c r="U31" s="35">
        <f t="shared" ref="U31:U36" si="18">O31/N31</f>
        <v>0.8421052632</v>
      </c>
      <c r="V31" s="33">
        <f t="shared" si="16"/>
        <v>3</v>
      </c>
    </row>
    <row r="32" ht="16.5" customHeight="1">
      <c r="A32" s="4" t="s">
        <v>36</v>
      </c>
      <c r="B32" s="6">
        <v>5.0</v>
      </c>
      <c r="C32" s="6">
        <v>2.0</v>
      </c>
      <c r="D32" s="6">
        <v>2.0</v>
      </c>
      <c r="E32" s="6">
        <v>0.0</v>
      </c>
      <c r="F32" s="6">
        <v>55.0</v>
      </c>
      <c r="G32" s="6">
        <v>35.0</v>
      </c>
      <c r="H32" s="31">
        <v>6.0</v>
      </c>
      <c r="I32" s="6">
        <v>16.0</v>
      </c>
      <c r="J32" s="6">
        <v>0.0</v>
      </c>
      <c r="K32" s="6">
        <v>19.0</v>
      </c>
      <c r="L32" s="6">
        <v>1.0</v>
      </c>
      <c r="M32" s="6">
        <v>6.0</v>
      </c>
      <c r="N32" s="6">
        <v>29.0</v>
      </c>
      <c r="O32" s="6">
        <v>24.0</v>
      </c>
      <c r="P32" s="32">
        <f t="shared" si="17"/>
        <v>36</v>
      </c>
      <c r="Q32" s="33">
        <f t="shared" si="12"/>
        <v>3.333333333</v>
      </c>
      <c r="R32" s="34">
        <f t="shared" si="13"/>
        <v>2.666666667</v>
      </c>
      <c r="S32" s="34">
        <f t="shared" si="14"/>
        <v>1.2</v>
      </c>
      <c r="T32" s="33">
        <f t="shared" si="15"/>
        <v>1</v>
      </c>
      <c r="U32" s="35">
        <f t="shared" si="18"/>
        <v>0.8275862069</v>
      </c>
      <c r="V32" s="33">
        <f t="shared" si="16"/>
        <v>6</v>
      </c>
    </row>
    <row r="33" ht="16.5" customHeight="1">
      <c r="A33" s="4" t="s">
        <v>37</v>
      </c>
      <c r="B33" s="6">
        <v>5.0</v>
      </c>
      <c r="C33" s="6">
        <v>1.0</v>
      </c>
      <c r="D33" s="6">
        <v>2.0</v>
      </c>
      <c r="E33" s="6">
        <v>0.0</v>
      </c>
      <c r="F33" s="6">
        <f>67+14</f>
        <v>81</v>
      </c>
      <c r="G33" s="6">
        <v>58.0</v>
      </c>
      <c r="H33" s="31">
        <v>11.3333</v>
      </c>
      <c r="I33" s="6">
        <v>28.0</v>
      </c>
      <c r="J33" s="6">
        <v>0.0</v>
      </c>
      <c r="K33" s="6">
        <v>19.0</v>
      </c>
      <c r="L33" s="6">
        <v>2.0</v>
      </c>
      <c r="M33" s="6">
        <v>15.0</v>
      </c>
      <c r="N33" s="6">
        <v>35.0</v>
      </c>
      <c r="O33" s="6">
        <v>29.0</v>
      </c>
      <c r="P33" s="32">
        <f t="shared" si="17"/>
        <v>23.0294795</v>
      </c>
      <c r="Q33" s="33">
        <f t="shared" si="12"/>
        <v>1.852946626</v>
      </c>
      <c r="R33" s="34">
        <f t="shared" si="13"/>
        <v>2.470595502</v>
      </c>
      <c r="S33" s="34">
        <f t="shared" si="14"/>
        <v>2.26666</v>
      </c>
      <c r="T33" s="33">
        <f t="shared" si="15"/>
        <v>1.323533305</v>
      </c>
      <c r="U33" s="35">
        <f t="shared" si="18"/>
        <v>0.8285714286</v>
      </c>
      <c r="V33" s="33">
        <f t="shared" si="16"/>
        <v>4.323542128</v>
      </c>
    </row>
    <row r="34" ht="16.5" customHeight="1">
      <c r="A34" s="4" t="s">
        <v>42</v>
      </c>
      <c r="B34" s="6">
        <v>1.0</v>
      </c>
      <c r="C34" s="6">
        <v>0.0</v>
      </c>
      <c r="D34" s="6">
        <v>0.0</v>
      </c>
      <c r="E34" s="6">
        <v>1.0</v>
      </c>
      <c r="F34" s="6">
        <v>2.0</v>
      </c>
      <c r="G34" s="6">
        <v>1.0</v>
      </c>
      <c r="H34" s="31">
        <v>0.333333333333</v>
      </c>
      <c r="I34" s="6">
        <v>0.0</v>
      </c>
      <c r="J34" s="6">
        <v>0.0</v>
      </c>
      <c r="K34" s="6">
        <v>0.0</v>
      </c>
      <c r="L34" s="6">
        <v>1.0</v>
      </c>
      <c r="M34" s="6">
        <v>0.0</v>
      </c>
      <c r="N34" s="6">
        <v>1.0</v>
      </c>
      <c r="O34" s="6">
        <v>0.0</v>
      </c>
      <c r="P34" s="32">
        <f t="shared" si="17"/>
        <v>0</v>
      </c>
      <c r="Q34" s="33">
        <f t="shared" si="12"/>
        <v>3</v>
      </c>
      <c r="R34" s="34">
        <f t="shared" si="13"/>
        <v>0</v>
      </c>
      <c r="S34" s="34">
        <f t="shared" si="14"/>
        <v>0.3333333333</v>
      </c>
      <c r="T34" s="33">
        <f t="shared" si="15"/>
        <v>0</v>
      </c>
      <c r="U34" s="35">
        <f t="shared" si="18"/>
        <v>0</v>
      </c>
      <c r="V34" s="33">
        <f t="shared" si="16"/>
        <v>3</v>
      </c>
    </row>
    <row r="35" ht="16.5" customHeight="1">
      <c r="A35" s="4" t="s">
        <v>43</v>
      </c>
      <c r="B35" s="6">
        <v>3.0</v>
      </c>
      <c r="C35" s="6">
        <v>0.0</v>
      </c>
      <c r="D35" s="6">
        <v>0.0</v>
      </c>
      <c r="E35" s="6">
        <v>0.0</v>
      </c>
      <c r="F35" s="6">
        <v>25.0</v>
      </c>
      <c r="G35" s="6">
        <v>19.0</v>
      </c>
      <c r="H35" s="31">
        <v>3.66666666</v>
      </c>
      <c r="I35" s="6">
        <v>8.0</v>
      </c>
      <c r="J35" s="6">
        <v>0.0</v>
      </c>
      <c r="K35" s="6">
        <v>3.0</v>
      </c>
      <c r="L35" s="6">
        <v>3.0</v>
      </c>
      <c r="M35" s="6">
        <v>5.0</v>
      </c>
      <c r="N35" s="6">
        <v>8.0</v>
      </c>
      <c r="O35" s="6">
        <v>8.0</v>
      </c>
      <c r="P35" s="32">
        <f t="shared" si="17"/>
        <v>19.63636367</v>
      </c>
      <c r="Q35" s="33">
        <f t="shared" si="12"/>
        <v>1.636363639</v>
      </c>
      <c r="R35" s="34">
        <f t="shared" si="13"/>
        <v>2.181818186</v>
      </c>
      <c r="S35" s="34">
        <f t="shared" si="14"/>
        <v>1.22222222</v>
      </c>
      <c r="T35" s="33">
        <f t="shared" si="15"/>
        <v>1.363636366</v>
      </c>
      <c r="U35" s="35">
        <f t="shared" si="18"/>
        <v>1</v>
      </c>
      <c r="V35" s="33">
        <f t="shared" si="16"/>
        <v>3.818181825</v>
      </c>
    </row>
    <row r="36" ht="16.5" customHeight="1">
      <c r="A36" s="23" t="s">
        <v>45</v>
      </c>
      <c r="B36" s="23"/>
      <c r="C36" s="23">
        <f t="shared" ref="C36:O36" si="19">SUM(C28:C35)</f>
        <v>3</v>
      </c>
      <c r="D36" s="23">
        <f t="shared" si="19"/>
        <v>5</v>
      </c>
      <c r="E36" s="23">
        <f t="shared" si="19"/>
        <v>2</v>
      </c>
      <c r="F36" s="23">
        <f t="shared" si="19"/>
        <v>226</v>
      </c>
      <c r="G36" s="23">
        <f t="shared" si="19"/>
        <v>166</v>
      </c>
      <c r="H36" s="37">
        <f t="shared" si="19"/>
        <v>30.99963299</v>
      </c>
      <c r="I36" s="23">
        <f t="shared" si="19"/>
        <v>75</v>
      </c>
      <c r="J36" s="23">
        <f t="shared" si="19"/>
        <v>1</v>
      </c>
      <c r="K36" s="23">
        <f t="shared" si="19"/>
        <v>51</v>
      </c>
      <c r="L36" s="23">
        <f t="shared" si="19"/>
        <v>7</v>
      </c>
      <c r="M36" s="23">
        <f t="shared" si="19"/>
        <v>36</v>
      </c>
      <c r="N36" s="23">
        <f t="shared" si="19"/>
        <v>97</v>
      </c>
      <c r="O36" s="23">
        <f t="shared" si="19"/>
        <v>80</v>
      </c>
      <c r="P36" s="38">
        <f t="shared" si="17"/>
        <v>23.22608142</v>
      </c>
      <c r="Q36" s="39">
        <f t="shared" si="12"/>
        <v>1.870989892</v>
      </c>
      <c r="R36" s="40">
        <f t="shared" si="13"/>
        <v>2.419383482</v>
      </c>
      <c r="S36" s="40"/>
      <c r="T36" s="39">
        <f t="shared" si="15"/>
        <v>1.161304071</v>
      </c>
      <c r="U36" s="41">
        <f t="shared" si="18"/>
        <v>0.824742268</v>
      </c>
      <c r="V36" s="39">
        <f t="shared" si="16"/>
        <v>4.290373374</v>
      </c>
    </row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8" width="8.14"/>
    <col customWidth="1" min="19" max="19" width="10.71"/>
    <col customWidth="1" min="20" max="20" width="8.14"/>
    <col customWidth="1" min="21" max="26" width="9.0"/>
  </cols>
  <sheetData>
    <row r="1" ht="16.5" customHeight="1">
      <c r="A1" s="1" t="s">
        <v>105</v>
      </c>
    </row>
    <row r="2" ht="16.5" customHeight="1">
      <c r="A2" s="3" t="s">
        <v>1</v>
      </c>
    </row>
    <row r="3" ht="16.5" customHeight="1">
      <c r="A3" s="4" t="s">
        <v>97</v>
      </c>
      <c r="B3" s="4" t="s">
        <v>98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5" t="s">
        <v>20</v>
      </c>
      <c r="T3" s="4" t="s">
        <v>21</v>
      </c>
      <c r="U3" s="4" t="s">
        <v>22</v>
      </c>
      <c r="V3" s="4" t="s">
        <v>23</v>
      </c>
      <c r="W3" s="4" t="s">
        <v>89</v>
      </c>
    </row>
    <row r="4" ht="16.5" customHeight="1">
      <c r="A4" s="4" t="s">
        <v>24</v>
      </c>
      <c r="B4" s="6">
        <v>2.0</v>
      </c>
      <c r="C4" s="131">
        <f>+F4/E4</f>
        <v>0</v>
      </c>
      <c r="D4" s="6">
        <v>1.0</v>
      </c>
      <c r="E4" s="6">
        <v>1.0</v>
      </c>
      <c r="F4" s="6">
        <v>0.0</v>
      </c>
      <c r="G4" s="6">
        <f t="shared" ref="G4:G23" si="1">+F4-(H4+I4+J4)</f>
        <v>0</v>
      </c>
      <c r="H4" s="6">
        <v>0.0</v>
      </c>
      <c r="I4" s="6">
        <v>0.0</v>
      </c>
      <c r="J4" s="6">
        <v>0.0</v>
      </c>
      <c r="K4" s="6">
        <v>1.0</v>
      </c>
      <c r="L4" s="6">
        <v>0.0</v>
      </c>
      <c r="M4" s="6">
        <v>2.0</v>
      </c>
      <c r="N4" s="6">
        <v>0.0</v>
      </c>
      <c r="O4" s="6">
        <v>1.0</v>
      </c>
      <c r="P4" s="8">
        <f>+O4/D4</f>
        <v>1</v>
      </c>
      <c r="Q4" s="9">
        <f>+(G4*1+H4*2+I4*3+J4*4)/E4</f>
        <v>0</v>
      </c>
      <c r="R4" s="131">
        <f>+(F4+N4)/D4</f>
        <v>0</v>
      </c>
      <c r="S4" s="11">
        <f>+R4+Q4</f>
        <v>0</v>
      </c>
      <c r="T4" s="136">
        <f>O4/(D4-(F4+N4))</f>
        <v>1</v>
      </c>
      <c r="U4" s="13">
        <f t="shared" ref="U4:U23" si="2">RANK(R4,$R$4:$R$23)</f>
        <v>17</v>
      </c>
      <c r="V4" s="14">
        <f t="shared" ref="V4:V23" si="3">RANK(S4,$S$4:$S$23)</f>
        <v>17</v>
      </c>
      <c r="W4" s="36"/>
      <c r="Y4" s="2"/>
    </row>
    <row r="5" ht="16.5" customHeight="1">
      <c r="A5" s="4" t="s">
        <v>25</v>
      </c>
      <c r="B5" s="6">
        <v>0.0</v>
      </c>
      <c r="C5" s="131">
        <v>0.0</v>
      </c>
      <c r="D5" s="6">
        <v>0.0</v>
      </c>
      <c r="E5" s="6">
        <v>0.0</v>
      </c>
      <c r="F5" s="6">
        <v>0.0</v>
      </c>
      <c r="G5" s="6">
        <f t="shared" si="1"/>
        <v>0</v>
      </c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6">
        <v>0.0</v>
      </c>
      <c r="N5" s="6">
        <v>0.0</v>
      </c>
      <c r="O5" s="6">
        <v>0.0</v>
      </c>
      <c r="P5" s="93"/>
      <c r="Q5" s="9"/>
      <c r="R5" s="131"/>
      <c r="S5" s="11"/>
      <c r="T5" s="136"/>
      <c r="U5" s="13">
        <f t="shared" si="2"/>
        <v>17</v>
      </c>
      <c r="V5" s="14">
        <f t="shared" si="3"/>
        <v>17</v>
      </c>
      <c r="W5" s="36"/>
      <c r="Y5" s="2"/>
    </row>
    <row r="6" ht="16.5" customHeight="1">
      <c r="A6" s="4" t="s">
        <v>26</v>
      </c>
      <c r="B6" s="6">
        <v>5.0</v>
      </c>
      <c r="C6" s="131">
        <f>+F6/E6</f>
        <v>0.4666666667</v>
      </c>
      <c r="D6" s="6">
        <v>16.0</v>
      </c>
      <c r="E6" s="6">
        <v>15.0</v>
      </c>
      <c r="F6" s="6">
        <v>7.0</v>
      </c>
      <c r="G6" s="6">
        <f t="shared" si="1"/>
        <v>4</v>
      </c>
      <c r="H6" s="6">
        <v>3.0</v>
      </c>
      <c r="I6" s="6">
        <v>0.0</v>
      </c>
      <c r="J6" s="6">
        <v>0.0</v>
      </c>
      <c r="K6" s="6">
        <v>4.0</v>
      </c>
      <c r="L6" s="6">
        <v>8.0</v>
      </c>
      <c r="M6" s="6">
        <v>4.0</v>
      </c>
      <c r="N6" s="6">
        <v>1.0</v>
      </c>
      <c r="O6" s="6">
        <v>0.0</v>
      </c>
      <c r="P6" s="93">
        <f t="shared" ref="P6:P8" si="4">+O6/D6</f>
        <v>0</v>
      </c>
      <c r="Q6" s="9">
        <f>+(G6*1+H6*2+I6*3+J6*4)/E6</f>
        <v>0.6666666667</v>
      </c>
      <c r="R6" s="131">
        <f t="shared" ref="R6:R8" si="5">+(F6+N6)/D6</f>
        <v>0.5</v>
      </c>
      <c r="S6" s="11">
        <f t="shared" ref="S6:S8" si="6">+R6+Q6</f>
        <v>1.166666667</v>
      </c>
      <c r="T6" s="136">
        <f>O6/(D6-(F6+N6))</f>
        <v>0</v>
      </c>
      <c r="U6" s="13">
        <f t="shared" si="2"/>
        <v>8</v>
      </c>
      <c r="V6" s="14">
        <f t="shared" si="3"/>
        <v>4</v>
      </c>
      <c r="W6" s="36">
        <v>1.0</v>
      </c>
      <c r="Y6" s="2"/>
    </row>
    <row r="7" ht="16.5" customHeight="1">
      <c r="A7" s="4" t="s">
        <v>27</v>
      </c>
      <c r="B7" s="6">
        <v>1.0</v>
      </c>
      <c r="C7" s="131">
        <v>0.0</v>
      </c>
      <c r="D7" s="6">
        <v>3.0</v>
      </c>
      <c r="E7" s="6">
        <v>0.0</v>
      </c>
      <c r="F7" s="6">
        <v>0.0</v>
      </c>
      <c r="G7" s="6">
        <f t="shared" si="1"/>
        <v>0</v>
      </c>
      <c r="H7" s="6">
        <v>0.0</v>
      </c>
      <c r="I7" s="6">
        <v>0.0</v>
      </c>
      <c r="J7" s="6">
        <v>0.0</v>
      </c>
      <c r="K7" s="6">
        <v>2.0</v>
      </c>
      <c r="L7" s="6">
        <v>2.0</v>
      </c>
      <c r="M7" s="6">
        <v>1.0</v>
      </c>
      <c r="N7" s="6">
        <v>3.0</v>
      </c>
      <c r="O7" s="6">
        <v>0.0</v>
      </c>
      <c r="P7" s="93">
        <f t="shared" si="4"/>
        <v>0</v>
      </c>
      <c r="Q7" s="9">
        <v>0.0</v>
      </c>
      <c r="R7" s="131">
        <f t="shared" si="5"/>
        <v>1</v>
      </c>
      <c r="S7" s="11">
        <f t="shared" si="6"/>
        <v>1</v>
      </c>
      <c r="T7" s="136">
        <v>0.0</v>
      </c>
      <c r="U7" s="13">
        <f t="shared" si="2"/>
        <v>1</v>
      </c>
      <c r="V7" s="14">
        <f t="shared" si="3"/>
        <v>10</v>
      </c>
      <c r="W7" s="36"/>
      <c r="Y7" s="2"/>
    </row>
    <row r="8" ht="16.5" customHeight="1">
      <c r="A8" s="4" t="s">
        <v>28</v>
      </c>
      <c r="B8" s="6">
        <v>1.0</v>
      </c>
      <c r="C8" s="131">
        <f>+F8/E8</f>
        <v>0.5</v>
      </c>
      <c r="D8" s="6">
        <v>3.0</v>
      </c>
      <c r="E8" s="6">
        <v>2.0</v>
      </c>
      <c r="F8" s="6">
        <v>1.0</v>
      </c>
      <c r="G8" s="6">
        <f t="shared" si="1"/>
        <v>1</v>
      </c>
      <c r="H8" s="6">
        <v>0.0</v>
      </c>
      <c r="I8" s="6">
        <v>0.0</v>
      </c>
      <c r="J8" s="6">
        <v>0.0</v>
      </c>
      <c r="K8" s="6">
        <v>0.0</v>
      </c>
      <c r="L8" s="6">
        <v>1.0</v>
      </c>
      <c r="M8" s="6">
        <v>1.0</v>
      </c>
      <c r="N8" s="6">
        <v>1.0</v>
      </c>
      <c r="O8" s="6">
        <v>1.0</v>
      </c>
      <c r="P8" s="8">
        <f t="shared" si="4"/>
        <v>0.3333333333</v>
      </c>
      <c r="Q8" s="9">
        <f>+(G8*1+H8*2+I8*3+J8*4)/E8</f>
        <v>0.5</v>
      </c>
      <c r="R8" s="131">
        <f t="shared" si="5"/>
        <v>0.6666666667</v>
      </c>
      <c r="S8" s="11">
        <f t="shared" si="6"/>
        <v>1.166666667</v>
      </c>
      <c r="T8" s="136">
        <f>O8/(D8-(F8+N8))</f>
        <v>1</v>
      </c>
      <c r="U8" s="13">
        <f t="shared" si="2"/>
        <v>2</v>
      </c>
      <c r="V8" s="14">
        <f t="shared" si="3"/>
        <v>4</v>
      </c>
      <c r="W8" s="36"/>
      <c r="Y8" s="2"/>
    </row>
    <row r="9" ht="16.5" customHeight="1">
      <c r="A9" s="4" t="s">
        <v>29</v>
      </c>
      <c r="B9" s="6">
        <v>0.0</v>
      </c>
      <c r="C9" s="131">
        <v>0.0</v>
      </c>
      <c r="D9" s="6">
        <v>0.0</v>
      </c>
      <c r="E9" s="6">
        <v>0.0</v>
      </c>
      <c r="F9" s="6">
        <v>0.0</v>
      </c>
      <c r="G9" s="6">
        <f t="shared" si="1"/>
        <v>0</v>
      </c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>
        <v>0.0</v>
      </c>
      <c r="N9" s="6">
        <v>0.0</v>
      </c>
      <c r="O9" s="6">
        <v>0.0</v>
      </c>
      <c r="P9" s="93"/>
      <c r="Q9" s="9"/>
      <c r="R9" s="131"/>
      <c r="S9" s="11"/>
      <c r="T9" s="136"/>
      <c r="U9" s="13">
        <f t="shared" si="2"/>
        <v>17</v>
      </c>
      <c r="V9" s="14">
        <f t="shared" si="3"/>
        <v>17</v>
      </c>
      <c r="W9" s="36"/>
      <c r="Y9" s="2"/>
    </row>
    <row r="10" ht="16.5" customHeight="1">
      <c r="A10" s="4" t="s">
        <v>30</v>
      </c>
      <c r="B10" s="6">
        <v>4.0</v>
      </c>
      <c r="C10" s="131">
        <f t="shared" ref="C10:C24" si="7">+F10/E10</f>
        <v>0.7</v>
      </c>
      <c r="D10" s="6">
        <v>12.0</v>
      </c>
      <c r="E10" s="6">
        <v>10.0</v>
      </c>
      <c r="F10" s="6">
        <v>7.0</v>
      </c>
      <c r="G10" s="6">
        <f t="shared" si="1"/>
        <v>4</v>
      </c>
      <c r="H10" s="6">
        <v>2.0</v>
      </c>
      <c r="I10" s="6">
        <v>1.0</v>
      </c>
      <c r="J10" s="6">
        <v>0.0</v>
      </c>
      <c r="K10" s="6">
        <v>5.0</v>
      </c>
      <c r="L10" s="6">
        <v>4.0</v>
      </c>
      <c r="M10" s="6">
        <v>4.0</v>
      </c>
      <c r="N10" s="6">
        <v>0.0</v>
      </c>
      <c r="O10" s="6">
        <v>0.0</v>
      </c>
      <c r="P10" s="93">
        <f t="shared" ref="P10:P24" si="8">+O10/D10</f>
        <v>0</v>
      </c>
      <c r="Q10" s="9">
        <f t="shared" ref="Q10:Q23" si="9">+(G10*1+H10*2+I10*3+J10*4)/E10</f>
        <v>1.1</v>
      </c>
      <c r="R10" s="131">
        <f t="shared" ref="R10:R23" si="10">+(F10+N10)/D10</f>
        <v>0.5833333333</v>
      </c>
      <c r="S10" s="11">
        <f t="shared" ref="S10:S23" si="11">+R10+Q10</f>
        <v>1.683333333</v>
      </c>
      <c r="T10" s="136">
        <f t="shared" ref="T10:T23" si="12">O10/(D10-(F10+N10))</f>
        <v>0</v>
      </c>
      <c r="U10" s="13">
        <f t="shared" si="2"/>
        <v>5</v>
      </c>
      <c r="V10" s="14">
        <f t="shared" si="3"/>
        <v>1</v>
      </c>
      <c r="W10" s="36">
        <v>2.0</v>
      </c>
      <c r="Y10" s="2"/>
    </row>
    <row r="11" ht="16.5" customHeight="1">
      <c r="A11" s="4" t="s">
        <v>31</v>
      </c>
      <c r="B11" s="6">
        <v>4.0</v>
      </c>
      <c r="C11" s="131">
        <f t="shared" si="7"/>
        <v>0.2857142857</v>
      </c>
      <c r="D11" s="6">
        <v>7.0</v>
      </c>
      <c r="E11" s="6">
        <v>7.0</v>
      </c>
      <c r="F11" s="6">
        <v>2.0</v>
      </c>
      <c r="G11" s="6">
        <f t="shared" si="1"/>
        <v>2</v>
      </c>
      <c r="H11" s="6">
        <v>0.0</v>
      </c>
      <c r="I11" s="6">
        <v>0.0</v>
      </c>
      <c r="J11" s="6">
        <v>0.0</v>
      </c>
      <c r="K11" s="6">
        <v>3.0</v>
      </c>
      <c r="L11" s="6">
        <v>0.0</v>
      </c>
      <c r="M11" s="6">
        <v>2.0</v>
      </c>
      <c r="N11" s="6">
        <v>0.0</v>
      </c>
      <c r="O11" s="6">
        <v>1.0</v>
      </c>
      <c r="P11" s="93">
        <f t="shared" si="8"/>
        <v>0.1428571429</v>
      </c>
      <c r="Q11" s="9">
        <f t="shared" si="9"/>
        <v>0.2857142857</v>
      </c>
      <c r="R11" s="131">
        <f t="shared" si="10"/>
        <v>0.2857142857</v>
      </c>
      <c r="S11" s="11">
        <f t="shared" si="11"/>
        <v>0.5714285714</v>
      </c>
      <c r="T11" s="136">
        <f t="shared" si="12"/>
        <v>0.2</v>
      </c>
      <c r="U11" s="13">
        <f t="shared" si="2"/>
        <v>15</v>
      </c>
      <c r="V11" s="14">
        <f t="shared" si="3"/>
        <v>13</v>
      </c>
      <c r="W11" s="36">
        <v>1.0</v>
      </c>
      <c r="Y11" s="2"/>
    </row>
    <row r="12" ht="16.5" customHeight="1">
      <c r="A12" s="4" t="s">
        <v>32</v>
      </c>
      <c r="B12" s="6">
        <v>5.0</v>
      </c>
      <c r="C12" s="131">
        <f t="shared" si="7"/>
        <v>0</v>
      </c>
      <c r="D12" s="6">
        <v>8.0</v>
      </c>
      <c r="E12" s="6">
        <v>4.0</v>
      </c>
      <c r="F12" s="6">
        <v>0.0</v>
      </c>
      <c r="G12" s="6">
        <f t="shared" si="1"/>
        <v>0</v>
      </c>
      <c r="H12" s="6">
        <v>0.0</v>
      </c>
      <c r="I12" s="6">
        <v>0.0</v>
      </c>
      <c r="J12" s="6">
        <v>0.0</v>
      </c>
      <c r="K12" s="6">
        <v>4.0</v>
      </c>
      <c r="L12" s="6">
        <v>0.0</v>
      </c>
      <c r="M12" s="6">
        <v>3.0</v>
      </c>
      <c r="N12" s="6">
        <v>3.0</v>
      </c>
      <c r="O12" s="6">
        <v>1.0</v>
      </c>
      <c r="P12" s="93">
        <f t="shared" si="8"/>
        <v>0.125</v>
      </c>
      <c r="Q12" s="9">
        <f t="shared" si="9"/>
        <v>0</v>
      </c>
      <c r="R12" s="131">
        <f t="shared" si="10"/>
        <v>0.375</v>
      </c>
      <c r="S12" s="11">
        <f t="shared" si="11"/>
        <v>0.375</v>
      </c>
      <c r="T12" s="136">
        <f t="shared" si="12"/>
        <v>0.2</v>
      </c>
      <c r="U12" s="13">
        <f t="shared" si="2"/>
        <v>13</v>
      </c>
      <c r="V12" s="14">
        <f t="shared" si="3"/>
        <v>16</v>
      </c>
      <c r="W12" s="36">
        <v>1.0</v>
      </c>
      <c r="Y12" s="2"/>
    </row>
    <row r="13" ht="16.5" customHeight="1">
      <c r="A13" s="4" t="s">
        <v>33</v>
      </c>
      <c r="B13" s="6">
        <v>7.0</v>
      </c>
      <c r="C13" s="131">
        <f t="shared" si="7"/>
        <v>0.5333333333</v>
      </c>
      <c r="D13" s="6">
        <v>19.0</v>
      </c>
      <c r="E13" s="6">
        <v>15.0</v>
      </c>
      <c r="F13" s="6">
        <v>8.0</v>
      </c>
      <c r="G13" s="6">
        <f t="shared" si="1"/>
        <v>6</v>
      </c>
      <c r="H13" s="6">
        <v>2.0</v>
      </c>
      <c r="I13" s="6">
        <v>0.0</v>
      </c>
      <c r="J13" s="6">
        <v>0.0</v>
      </c>
      <c r="K13" s="6">
        <v>7.0</v>
      </c>
      <c r="L13" s="6">
        <v>4.0</v>
      </c>
      <c r="M13" s="6">
        <v>6.0</v>
      </c>
      <c r="N13" s="6">
        <v>4.0</v>
      </c>
      <c r="O13" s="6">
        <v>0.0</v>
      </c>
      <c r="P13" s="93">
        <f t="shared" si="8"/>
        <v>0</v>
      </c>
      <c r="Q13" s="9">
        <f t="shared" si="9"/>
        <v>0.6666666667</v>
      </c>
      <c r="R13" s="131">
        <f t="shared" si="10"/>
        <v>0.6315789474</v>
      </c>
      <c r="S13" s="11">
        <f t="shared" si="11"/>
        <v>1.298245614</v>
      </c>
      <c r="T13" s="136">
        <f t="shared" si="12"/>
        <v>0</v>
      </c>
      <c r="U13" s="13">
        <f t="shared" si="2"/>
        <v>4</v>
      </c>
      <c r="V13" s="14">
        <f t="shared" si="3"/>
        <v>2</v>
      </c>
      <c r="W13" s="36">
        <v>1.0</v>
      </c>
      <c r="Y13" s="2"/>
    </row>
    <row r="14" ht="16.5" customHeight="1">
      <c r="A14" s="4" t="s">
        <v>35</v>
      </c>
      <c r="B14" s="6">
        <v>5.0</v>
      </c>
      <c r="C14" s="131">
        <f t="shared" si="7"/>
        <v>0.1428571429</v>
      </c>
      <c r="D14" s="6">
        <v>16.0</v>
      </c>
      <c r="E14" s="6">
        <v>14.0</v>
      </c>
      <c r="F14" s="6">
        <v>2.0</v>
      </c>
      <c r="G14" s="6">
        <f t="shared" si="1"/>
        <v>0</v>
      </c>
      <c r="H14" s="6">
        <v>2.0</v>
      </c>
      <c r="I14" s="6">
        <v>0.0</v>
      </c>
      <c r="J14" s="6">
        <v>0.0</v>
      </c>
      <c r="K14" s="6">
        <v>3.0</v>
      </c>
      <c r="L14" s="6">
        <v>5.0</v>
      </c>
      <c r="M14" s="6">
        <v>1.0</v>
      </c>
      <c r="N14" s="6">
        <v>2.0</v>
      </c>
      <c r="O14" s="6">
        <v>8.0</v>
      </c>
      <c r="P14" s="8">
        <f t="shared" si="8"/>
        <v>0.5</v>
      </c>
      <c r="Q14" s="9">
        <f t="shared" si="9"/>
        <v>0.2857142857</v>
      </c>
      <c r="R14" s="131">
        <f t="shared" si="10"/>
        <v>0.25</v>
      </c>
      <c r="S14" s="11">
        <f t="shared" si="11"/>
        <v>0.5357142857</v>
      </c>
      <c r="T14" s="136">
        <f t="shared" si="12"/>
        <v>0.6666666667</v>
      </c>
      <c r="U14" s="13">
        <f t="shared" si="2"/>
        <v>16</v>
      </c>
      <c r="V14" s="14">
        <f t="shared" si="3"/>
        <v>14</v>
      </c>
      <c r="W14" s="36">
        <v>4.0</v>
      </c>
      <c r="Y14" s="2"/>
    </row>
    <row r="15" ht="16.5" customHeight="1">
      <c r="A15" s="4" t="s">
        <v>36</v>
      </c>
      <c r="B15" s="6">
        <v>5.0</v>
      </c>
      <c r="C15" s="131">
        <f t="shared" si="7"/>
        <v>0.4615384615</v>
      </c>
      <c r="D15" s="6">
        <v>15.0</v>
      </c>
      <c r="E15" s="6">
        <v>13.0</v>
      </c>
      <c r="F15" s="6">
        <v>6.0</v>
      </c>
      <c r="G15" s="6">
        <f t="shared" si="1"/>
        <v>5</v>
      </c>
      <c r="H15" s="6">
        <v>1.0</v>
      </c>
      <c r="I15" s="6">
        <v>0.0</v>
      </c>
      <c r="J15" s="6">
        <v>0.0</v>
      </c>
      <c r="K15" s="6">
        <v>7.0</v>
      </c>
      <c r="L15" s="6">
        <v>8.0</v>
      </c>
      <c r="M15" s="6">
        <v>5.0</v>
      </c>
      <c r="N15" s="6">
        <v>2.0</v>
      </c>
      <c r="O15" s="6">
        <v>1.0</v>
      </c>
      <c r="P15" s="93">
        <f t="shared" si="8"/>
        <v>0.06666666667</v>
      </c>
      <c r="Q15" s="9">
        <f t="shared" si="9"/>
        <v>0.5384615385</v>
      </c>
      <c r="R15" s="131">
        <f t="shared" si="10"/>
        <v>0.5333333333</v>
      </c>
      <c r="S15" s="11">
        <f t="shared" si="11"/>
        <v>1.071794872</v>
      </c>
      <c r="T15" s="136">
        <f t="shared" si="12"/>
        <v>0.1428571429</v>
      </c>
      <c r="U15" s="13">
        <f t="shared" si="2"/>
        <v>6</v>
      </c>
      <c r="V15" s="14">
        <f t="shared" si="3"/>
        <v>8</v>
      </c>
      <c r="W15" s="36"/>
      <c r="Y15" s="2"/>
    </row>
    <row r="16" ht="16.5" customHeight="1">
      <c r="A16" s="4" t="s">
        <v>37</v>
      </c>
      <c r="B16" s="6">
        <v>6.0</v>
      </c>
      <c r="C16" s="131">
        <f t="shared" si="7"/>
        <v>0.375</v>
      </c>
      <c r="D16" s="6">
        <v>20.0</v>
      </c>
      <c r="E16" s="6">
        <v>16.0</v>
      </c>
      <c r="F16" s="6">
        <v>6.0</v>
      </c>
      <c r="G16" s="6">
        <f t="shared" si="1"/>
        <v>4</v>
      </c>
      <c r="H16" s="6">
        <v>1.0</v>
      </c>
      <c r="I16" s="6">
        <v>1.0</v>
      </c>
      <c r="J16" s="6">
        <v>0.0</v>
      </c>
      <c r="K16" s="6">
        <v>7.0</v>
      </c>
      <c r="L16" s="6">
        <v>4.0</v>
      </c>
      <c r="M16" s="6">
        <v>6.0</v>
      </c>
      <c r="N16" s="6">
        <v>4.0</v>
      </c>
      <c r="O16" s="6">
        <v>3.0</v>
      </c>
      <c r="P16" s="93">
        <f t="shared" si="8"/>
        <v>0.15</v>
      </c>
      <c r="Q16" s="9">
        <f t="shared" si="9"/>
        <v>0.5625</v>
      </c>
      <c r="R16" s="131">
        <f t="shared" si="10"/>
        <v>0.5</v>
      </c>
      <c r="S16" s="11">
        <f t="shared" si="11"/>
        <v>1.0625</v>
      </c>
      <c r="T16" s="136">
        <f t="shared" si="12"/>
        <v>0.3</v>
      </c>
      <c r="U16" s="13">
        <f t="shared" si="2"/>
        <v>8</v>
      </c>
      <c r="V16" s="14">
        <f t="shared" si="3"/>
        <v>9</v>
      </c>
      <c r="W16" s="36">
        <v>1.0</v>
      </c>
      <c r="Y16" s="2"/>
    </row>
    <row r="17" ht="16.5" customHeight="1">
      <c r="A17" s="4" t="s">
        <v>38</v>
      </c>
      <c r="B17" s="6">
        <v>5.0</v>
      </c>
      <c r="C17" s="131">
        <f t="shared" si="7"/>
        <v>0.25</v>
      </c>
      <c r="D17" s="6">
        <v>9.0</v>
      </c>
      <c r="E17" s="6">
        <v>8.0</v>
      </c>
      <c r="F17" s="6">
        <v>2.0</v>
      </c>
      <c r="G17" s="6">
        <f t="shared" si="1"/>
        <v>2</v>
      </c>
      <c r="H17" s="6">
        <v>0.0</v>
      </c>
      <c r="I17" s="6">
        <v>0.0</v>
      </c>
      <c r="J17" s="6">
        <v>0.0</v>
      </c>
      <c r="K17" s="6">
        <v>4.0</v>
      </c>
      <c r="L17" s="6">
        <v>0.0</v>
      </c>
      <c r="M17" s="6">
        <v>1.0</v>
      </c>
      <c r="N17" s="6">
        <v>1.0</v>
      </c>
      <c r="O17" s="6">
        <v>1.0</v>
      </c>
      <c r="P17" s="93">
        <f t="shared" si="8"/>
        <v>0.1111111111</v>
      </c>
      <c r="Q17" s="9">
        <f t="shared" si="9"/>
        <v>0.25</v>
      </c>
      <c r="R17" s="131">
        <f t="shared" si="10"/>
        <v>0.3333333333</v>
      </c>
      <c r="S17" s="11">
        <f t="shared" si="11"/>
        <v>0.5833333333</v>
      </c>
      <c r="T17" s="136">
        <f t="shared" si="12"/>
        <v>0.1666666667</v>
      </c>
      <c r="U17" s="13">
        <f t="shared" si="2"/>
        <v>14</v>
      </c>
      <c r="V17" s="14">
        <f t="shared" si="3"/>
        <v>12</v>
      </c>
      <c r="W17" s="36"/>
      <c r="Y17" s="2"/>
    </row>
    <row r="18" ht="16.5" customHeight="1">
      <c r="A18" s="4" t="s">
        <v>39</v>
      </c>
      <c r="B18" s="6">
        <v>2.0</v>
      </c>
      <c r="C18" s="131">
        <f t="shared" si="7"/>
        <v>0.5</v>
      </c>
      <c r="D18" s="6">
        <v>6.0</v>
      </c>
      <c r="E18" s="6">
        <v>4.0</v>
      </c>
      <c r="F18" s="6">
        <v>2.0</v>
      </c>
      <c r="G18" s="6">
        <f t="shared" si="1"/>
        <v>2</v>
      </c>
      <c r="H18" s="6">
        <v>0.0</v>
      </c>
      <c r="I18" s="6">
        <v>0.0</v>
      </c>
      <c r="J18" s="6">
        <v>0.0</v>
      </c>
      <c r="K18" s="6">
        <v>1.0</v>
      </c>
      <c r="L18" s="6">
        <v>1.0</v>
      </c>
      <c r="M18" s="6">
        <v>0.0</v>
      </c>
      <c r="N18" s="6">
        <v>2.0</v>
      </c>
      <c r="O18" s="6">
        <v>0.0</v>
      </c>
      <c r="P18" s="93">
        <f t="shared" si="8"/>
        <v>0</v>
      </c>
      <c r="Q18" s="9">
        <f t="shared" si="9"/>
        <v>0.5</v>
      </c>
      <c r="R18" s="131">
        <f t="shared" si="10"/>
        <v>0.6666666667</v>
      </c>
      <c r="S18" s="11">
        <f t="shared" si="11"/>
        <v>1.166666667</v>
      </c>
      <c r="T18" s="136">
        <f t="shared" si="12"/>
        <v>0</v>
      </c>
      <c r="U18" s="13">
        <f t="shared" si="2"/>
        <v>2</v>
      </c>
      <c r="V18" s="14">
        <f t="shared" si="3"/>
        <v>4</v>
      </c>
      <c r="W18" s="36"/>
      <c r="Y18" s="2"/>
    </row>
    <row r="19" ht="16.5" customHeight="1">
      <c r="A19" s="4" t="s">
        <v>40</v>
      </c>
      <c r="B19" s="6">
        <v>1.0</v>
      </c>
      <c r="C19" s="131">
        <f t="shared" si="7"/>
        <v>0</v>
      </c>
      <c r="D19" s="6">
        <v>1.0</v>
      </c>
      <c r="E19" s="6">
        <v>1.0</v>
      </c>
      <c r="F19" s="6">
        <v>0.0</v>
      </c>
      <c r="G19" s="6">
        <f t="shared" si="1"/>
        <v>0</v>
      </c>
      <c r="H19" s="6">
        <v>0.0</v>
      </c>
      <c r="I19" s="6">
        <v>0.0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1.0</v>
      </c>
      <c r="P19" s="8">
        <f t="shared" si="8"/>
        <v>1</v>
      </c>
      <c r="Q19" s="9">
        <f t="shared" si="9"/>
        <v>0</v>
      </c>
      <c r="R19" s="131">
        <f t="shared" si="10"/>
        <v>0</v>
      </c>
      <c r="S19" s="11">
        <f t="shared" si="11"/>
        <v>0</v>
      </c>
      <c r="T19" s="136">
        <f t="shared" si="12"/>
        <v>1</v>
      </c>
      <c r="U19" s="13">
        <f t="shared" si="2"/>
        <v>17</v>
      </c>
      <c r="V19" s="14">
        <f t="shared" si="3"/>
        <v>17</v>
      </c>
      <c r="W19" s="36">
        <v>3.0</v>
      </c>
      <c r="Y19" s="2"/>
    </row>
    <row r="20" ht="16.5" customHeight="1">
      <c r="A20" s="4" t="s">
        <v>41</v>
      </c>
      <c r="B20" s="6">
        <v>6.0</v>
      </c>
      <c r="C20" s="131">
        <f t="shared" si="7"/>
        <v>0.4666666667</v>
      </c>
      <c r="D20" s="6">
        <v>15.0</v>
      </c>
      <c r="E20" s="6">
        <v>15.0</v>
      </c>
      <c r="F20" s="6">
        <v>7.0</v>
      </c>
      <c r="G20" s="6">
        <f t="shared" si="1"/>
        <v>3</v>
      </c>
      <c r="H20" s="6">
        <v>4.0</v>
      </c>
      <c r="I20" s="6">
        <v>0.0</v>
      </c>
      <c r="J20" s="6">
        <v>0.0</v>
      </c>
      <c r="K20" s="6">
        <v>6.0</v>
      </c>
      <c r="L20" s="6">
        <v>8.0</v>
      </c>
      <c r="M20" s="6">
        <v>0.0</v>
      </c>
      <c r="N20" s="6">
        <v>0.0</v>
      </c>
      <c r="O20" s="6">
        <v>1.0</v>
      </c>
      <c r="P20" s="93">
        <f t="shared" si="8"/>
        <v>0.06666666667</v>
      </c>
      <c r="Q20" s="9">
        <f t="shared" si="9"/>
        <v>0.7333333333</v>
      </c>
      <c r="R20" s="131">
        <f t="shared" si="10"/>
        <v>0.4666666667</v>
      </c>
      <c r="S20" s="11">
        <f t="shared" si="11"/>
        <v>1.2</v>
      </c>
      <c r="T20" s="136">
        <f t="shared" si="12"/>
        <v>0.125</v>
      </c>
      <c r="U20" s="13">
        <f t="shared" si="2"/>
        <v>11</v>
      </c>
      <c r="V20" s="14">
        <f t="shared" si="3"/>
        <v>3</v>
      </c>
      <c r="W20" s="36">
        <v>2.0</v>
      </c>
      <c r="Y20" s="2"/>
    </row>
    <row r="21" ht="16.5" customHeight="1">
      <c r="A21" s="4" t="s">
        <v>42</v>
      </c>
      <c r="B21" s="6">
        <v>3.0</v>
      </c>
      <c r="C21" s="131">
        <f t="shared" si="7"/>
        <v>0.25</v>
      </c>
      <c r="D21" s="6">
        <v>6.0</v>
      </c>
      <c r="E21" s="6">
        <v>4.0</v>
      </c>
      <c r="F21" s="6">
        <v>1.0</v>
      </c>
      <c r="G21" s="6">
        <f t="shared" si="1"/>
        <v>1</v>
      </c>
      <c r="H21" s="6">
        <v>0.0</v>
      </c>
      <c r="I21" s="6">
        <v>0.0</v>
      </c>
      <c r="J21" s="6">
        <v>0.0</v>
      </c>
      <c r="K21" s="6">
        <v>1.0</v>
      </c>
      <c r="L21" s="6">
        <v>1.0</v>
      </c>
      <c r="M21" s="6">
        <v>1.0</v>
      </c>
      <c r="N21" s="6">
        <v>2.0</v>
      </c>
      <c r="O21" s="6">
        <v>2.0</v>
      </c>
      <c r="P21" s="8">
        <f t="shared" si="8"/>
        <v>0.3333333333</v>
      </c>
      <c r="Q21" s="9">
        <f t="shared" si="9"/>
        <v>0.25</v>
      </c>
      <c r="R21" s="131">
        <f t="shared" si="10"/>
        <v>0.5</v>
      </c>
      <c r="S21" s="11">
        <f t="shared" si="11"/>
        <v>0.75</v>
      </c>
      <c r="T21" s="136">
        <f t="shared" si="12"/>
        <v>0.6666666667</v>
      </c>
      <c r="U21" s="13">
        <f t="shared" si="2"/>
        <v>8</v>
      </c>
      <c r="V21" s="14">
        <f t="shared" si="3"/>
        <v>11</v>
      </c>
      <c r="W21" s="36"/>
      <c r="Y21" s="2"/>
    </row>
    <row r="22" ht="16.5" customHeight="1">
      <c r="A22" s="4" t="s">
        <v>43</v>
      </c>
      <c r="B22" s="6">
        <v>6.0</v>
      </c>
      <c r="C22" s="131">
        <f t="shared" si="7"/>
        <v>0.3636363636</v>
      </c>
      <c r="D22" s="6">
        <v>15.0</v>
      </c>
      <c r="E22" s="6">
        <v>11.0</v>
      </c>
      <c r="F22" s="6">
        <v>4.0</v>
      </c>
      <c r="G22" s="6">
        <f t="shared" si="1"/>
        <v>3</v>
      </c>
      <c r="H22" s="6">
        <v>0.0</v>
      </c>
      <c r="I22" s="6">
        <v>1.0</v>
      </c>
      <c r="J22" s="6">
        <v>0.0</v>
      </c>
      <c r="K22" s="6">
        <v>4.0</v>
      </c>
      <c r="L22" s="6">
        <v>4.0</v>
      </c>
      <c r="M22" s="6">
        <v>3.0</v>
      </c>
      <c r="N22" s="6">
        <v>4.0</v>
      </c>
      <c r="O22" s="6">
        <v>3.0</v>
      </c>
      <c r="P22" s="93">
        <f t="shared" si="8"/>
        <v>0.2</v>
      </c>
      <c r="Q22" s="9">
        <f t="shared" si="9"/>
        <v>0.5454545455</v>
      </c>
      <c r="R22" s="131">
        <f t="shared" si="10"/>
        <v>0.5333333333</v>
      </c>
      <c r="S22" s="11">
        <f t="shared" si="11"/>
        <v>1.078787879</v>
      </c>
      <c r="T22" s="136">
        <f t="shared" si="12"/>
        <v>0.4285714286</v>
      </c>
      <c r="U22" s="13">
        <f t="shared" si="2"/>
        <v>6</v>
      </c>
      <c r="V22" s="14">
        <f t="shared" si="3"/>
        <v>7</v>
      </c>
      <c r="W22" s="36">
        <v>2.0</v>
      </c>
      <c r="Y22" s="2"/>
    </row>
    <row r="23" ht="16.5" customHeight="1">
      <c r="A23" s="4" t="s">
        <v>44</v>
      </c>
      <c r="B23" s="6">
        <v>4.0</v>
      </c>
      <c r="C23" s="131">
        <f t="shared" si="7"/>
        <v>0</v>
      </c>
      <c r="D23" s="6">
        <v>7.0</v>
      </c>
      <c r="E23" s="6">
        <v>2.0</v>
      </c>
      <c r="F23" s="6">
        <v>0.0</v>
      </c>
      <c r="G23" s="6">
        <f t="shared" si="1"/>
        <v>0</v>
      </c>
      <c r="H23" s="6">
        <v>0.0</v>
      </c>
      <c r="I23" s="6">
        <v>0.0</v>
      </c>
      <c r="J23" s="6">
        <v>0.0</v>
      </c>
      <c r="K23" s="6">
        <v>3.0</v>
      </c>
      <c r="L23" s="6">
        <v>0.0</v>
      </c>
      <c r="M23" s="6">
        <v>1.0</v>
      </c>
      <c r="N23" s="6">
        <v>3.0</v>
      </c>
      <c r="O23" s="6">
        <v>2.0</v>
      </c>
      <c r="P23" s="93">
        <f t="shared" si="8"/>
        <v>0.2857142857</v>
      </c>
      <c r="Q23" s="9">
        <f t="shared" si="9"/>
        <v>0</v>
      </c>
      <c r="R23" s="131">
        <f t="shared" si="10"/>
        <v>0.4285714286</v>
      </c>
      <c r="S23" s="11">
        <f t="shared" si="11"/>
        <v>0.4285714286</v>
      </c>
      <c r="T23" s="136">
        <f t="shared" si="12"/>
        <v>0.5</v>
      </c>
      <c r="U23" s="13">
        <f t="shared" si="2"/>
        <v>12</v>
      </c>
      <c r="V23" s="14">
        <f t="shared" si="3"/>
        <v>15</v>
      </c>
      <c r="W23" s="36"/>
      <c r="Y23" s="2"/>
    </row>
    <row r="24" ht="16.5" customHeight="1">
      <c r="A24" s="23" t="s">
        <v>45</v>
      </c>
      <c r="B24" s="23"/>
      <c r="C24" s="127">
        <f t="shared" si="7"/>
        <v>0.3873239437</v>
      </c>
      <c r="D24" s="23">
        <f t="shared" ref="D24:O24" si="13">SUM(D4:D23)</f>
        <v>179</v>
      </c>
      <c r="E24" s="23">
        <f t="shared" si="13"/>
        <v>142</v>
      </c>
      <c r="F24" s="23">
        <f t="shared" si="13"/>
        <v>55</v>
      </c>
      <c r="G24" s="23">
        <f t="shared" si="13"/>
        <v>37</v>
      </c>
      <c r="H24" s="23">
        <f t="shared" si="13"/>
        <v>15</v>
      </c>
      <c r="I24" s="23">
        <f t="shared" si="13"/>
        <v>3</v>
      </c>
      <c r="J24" s="23">
        <f t="shared" si="13"/>
        <v>0</v>
      </c>
      <c r="K24" s="23">
        <f t="shared" si="13"/>
        <v>62</v>
      </c>
      <c r="L24" s="23">
        <f t="shared" si="13"/>
        <v>50</v>
      </c>
      <c r="M24" s="23">
        <f t="shared" si="13"/>
        <v>41</v>
      </c>
      <c r="N24" s="23">
        <f t="shared" si="13"/>
        <v>32</v>
      </c>
      <c r="O24" s="23">
        <f t="shared" si="13"/>
        <v>26</v>
      </c>
      <c r="P24" s="26">
        <f t="shared" si="8"/>
        <v>0.1452513966</v>
      </c>
      <c r="Q24" s="127"/>
      <c r="R24" s="127"/>
      <c r="S24" s="90"/>
      <c r="T24" s="27"/>
      <c r="U24" s="27"/>
      <c r="V24" s="27"/>
      <c r="W24" s="137">
        <f>SUM(W4:W23)</f>
        <v>18</v>
      </c>
    </row>
    <row r="25" ht="16.5" customHeight="1">
      <c r="A25" s="132"/>
      <c r="B25" s="132"/>
      <c r="C25" s="133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3"/>
      <c r="R25" s="133"/>
    </row>
    <row r="26" ht="16.5" customHeight="1">
      <c r="A26" s="3" t="s">
        <v>46</v>
      </c>
    </row>
    <row r="27" ht="16.5" customHeight="1">
      <c r="A27" s="4" t="s">
        <v>2</v>
      </c>
      <c r="B27" s="4" t="s">
        <v>3</v>
      </c>
      <c r="C27" s="4" t="s">
        <v>47</v>
      </c>
      <c r="D27" s="4" t="s">
        <v>48</v>
      </c>
      <c r="E27" s="4" t="s">
        <v>49</v>
      </c>
      <c r="F27" s="4" t="s">
        <v>50</v>
      </c>
      <c r="G27" s="4" t="s">
        <v>6</v>
      </c>
      <c r="H27" s="4" t="s">
        <v>51</v>
      </c>
      <c r="I27" s="4" t="s">
        <v>52</v>
      </c>
      <c r="J27" s="4" t="s">
        <v>53</v>
      </c>
      <c r="K27" s="4" t="s">
        <v>54</v>
      </c>
      <c r="L27" s="4" t="s">
        <v>55</v>
      </c>
      <c r="M27" s="4" t="s">
        <v>56</v>
      </c>
      <c r="N27" s="4" t="s">
        <v>57</v>
      </c>
      <c r="O27" s="4" t="s">
        <v>58</v>
      </c>
      <c r="P27" s="4" t="s">
        <v>59</v>
      </c>
      <c r="Q27" s="4" t="s">
        <v>60</v>
      </c>
      <c r="R27" s="4" t="s">
        <v>61</v>
      </c>
      <c r="S27" s="4" t="s">
        <v>86</v>
      </c>
      <c r="T27" s="4" t="s">
        <v>63</v>
      </c>
      <c r="U27" s="4" t="s">
        <v>64</v>
      </c>
      <c r="V27" s="4" t="s">
        <v>65</v>
      </c>
    </row>
    <row r="28" ht="16.5" customHeight="1">
      <c r="A28" s="4" t="s">
        <v>24</v>
      </c>
      <c r="B28" s="6"/>
      <c r="C28" s="6"/>
      <c r="D28" s="6"/>
      <c r="E28" s="6"/>
      <c r="F28" s="6"/>
      <c r="G28" s="6"/>
      <c r="H28" s="31"/>
      <c r="I28" s="6"/>
      <c r="J28" s="6"/>
      <c r="K28" s="6"/>
      <c r="L28" s="6"/>
      <c r="M28" s="6"/>
      <c r="N28" s="6"/>
      <c r="O28" s="6"/>
      <c r="P28" s="32" t="str">
        <f t="shared" ref="P28:P36" si="14">+O28*9/H28</f>
        <v>#DIV/0!</v>
      </c>
      <c r="Q28" s="33" t="str">
        <f t="shared" ref="Q28:Q36" si="15">(K28+L28)/H28</f>
        <v>#DIV/0!</v>
      </c>
      <c r="R28" s="34" t="str">
        <f t="shared" ref="R28:R36" si="16">I28/H28</f>
        <v>#DIV/0!</v>
      </c>
      <c r="S28" s="34" t="str">
        <f t="shared" ref="S28:S36" si="17">H28/B28</f>
        <v>#DIV/0!</v>
      </c>
      <c r="T28" s="33" t="str">
        <f t="shared" ref="T28:T36" si="18">M28/H28</f>
        <v>#DIV/0!</v>
      </c>
      <c r="U28" s="35" t="str">
        <f t="shared" ref="U28:U36" si="19">O28/N28</f>
        <v>#DIV/0!</v>
      </c>
      <c r="V28" s="33" t="str">
        <f t="shared" ref="V28:V36" si="20">(I28+K28+L28)/H28</f>
        <v>#DIV/0!</v>
      </c>
    </row>
    <row r="29" ht="16.5" customHeight="1">
      <c r="A29" s="4" t="s">
        <v>27</v>
      </c>
      <c r="B29" s="6"/>
      <c r="C29" s="6"/>
      <c r="D29" s="6"/>
      <c r="E29" s="6"/>
      <c r="F29" s="6"/>
      <c r="G29" s="6"/>
      <c r="H29" s="31"/>
      <c r="I29" s="6"/>
      <c r="J29" s="6"/>
      <c r="K29" s="6"/>
      <c r="L29" s="6"/>
      <c r="M29" s="6"/>
      <c r="N29" s="6"/>
      <c r="O29" s="6"/>
      <c r="P29" s="32" t="str">
        <f t="shared" si="14"/>
        <v>#DIV/0!</v>
      </c>
      <c r="Q29" s="33" t="str">
        <f t="shared" si="15"/>
        <v>#DIV/0!</v>
      </c>
      <c r="R29" s="34" t="str">
        <f t="shared" si="16"/>
        <v>#DIV/0!</v>
      </c>
      <c r="S29" s="34" t="str">
        <f t="shared" si="17"/>
        <v>#DIV/0!</v>
      </c>
      <c r="T29" s="33" t="str">
        <f t="shared" si="18"/>
        <v>#DIV/0!</v>
      </c>
      <c r="U29" s="35" t="str">
        <f t="shared" si="19"/>
        <v>#DIV/0!</v>
      </c>
      <c r="V29" s="33" t="str">
        <f t="shared" si="20"/>
        <v>#DIV/0!</v>
      </c>
    </row>
    <row r="30" ht="16.5" customHeight="1">
      <c r="A30" s="4" t="s">
        <v>29</v>
      </c>
      <c r="B30" s="6"/>
      <c r="C30" s="6"/>
      <c r="D30" s="6"/>
      <c r="E30" s="6"/>
      <c r="F30" s="6"/>
      <c r="G30" s="6"/>
      <c r="H30" s="31"/>
      <c r="I30" s="6"/>
      <c r="J30" s="6"/>
      <c r="K30" s="6"/>
      <c r="L30" s="6"/>
      <c r="M30" s="6"/>
      <c r="N30" s="6"/>
      <c r="O30" s="6"/>
      <c r="P30" s="32" t="str">
        <f t="shared" si="14"/>
        <v>#DIV/0!</v>
      </c>
      <c r="Q30" s="33" t="str">
        <f t="shared" si="15"/>
        <v>#DIV/0!</v>
      </c>
      <c r="R30" s="34" t="str">
        <f t="shared" si="16"/>
        <v>#DIV/0!</v>
      </c>
      <c r="S30" s="34" t="str">
        <f t="shared" si="17"/>
        <v>#DIV/0!</v>
      </c>
      <c r="T30" s="33" t="str">
        <f t="shared" si="18"/>
        <v>#DIV/0!</v>
      </c>
      <c r="U30" s="35" t="str">
        <f t="shared" si="19"/>
        <v>#DIV/0!</v>
      </c>
      <c r="V30" s="33" t="str">
        <f t="shared" si="20"/>
        <v>#DIV/0!</v>
      </c>
    </row>
    <row r="31" ht="16.5" customHeight="1">
      <c r="A31" s="4" t="s">
        <v>33</v>
      </c>
      <c r="B31" s="6">
        <v>5.0</v>
      </c>
      <c r="C31" s="6">
        <v>3.0</v>
      </c>
      <c r="D31" s="6">
        <v>1.0</v>
      </c>
      <c r="E31" s="6">
        <v>0.0</v>
      </c>
      <c r="F31" s="6">
        <v>99.0</v>
      </c>
      <c r="G31" s="6">
        <v>76.0</v>
      </c>
      <c r="H31" s="31">
        <v>18.0</v>
      </c>
      <c r="I31" s="6">
        <v>14.0</v>
      </c>
      <c r="J31" s="6">
        <v>0.0</v>
      </c>
      <c r="K31" s="6">
        <v>18.0</v>
      </c>
      <c r="L31" s="6">
        <v>5.0</v>
      </c>
      <c r="M31" s="6">
        <v>27.0</v>
      </c>
      <c r="N31" s="6">
        <v>24.0</v>
      </c>
      <c r="O31" s="6">
        <v>18.0</v>
      </c>
      <c r="P31" s="32">
        <f t="shared" si="14"/>
        <v>9</v>
      </c>
      <c r="Q31" s="33">
        <f t="shared" si="15"/>
        <v>1.277777778</v>
      </c>
      <c r="R31" s="34">
        <f t="shared" si="16"/>
        <v>0.7777777778</v>
      </c>
      <c r="S31" s="34">
        <f t="shared" si="17"/>
        <v>3.6</v>
      </c>
      <c r="T31" s="33">
        <f t="shared" si="18"/>
        <v>1.5</v>
      </c>
      <c r="U31" s="35">
        <f t="shared" si="19"/>
        <v>0.75</v>
      </c>
      <c r="V31" s="33">
        <f t="shared" si="20"/>
        <v>2.055555556</v>
      </c>
    </row>
    <row r="32" ht="16.5" customHeight="1">
      <c r="A32" s="4" t="s">
        <v>36</v>
      </c>
      <c r="B32" s="6"/>
      <c r="C32" s="6"/>
      <c r="D32" s="6"/>
      <c r="E32" s="6"/>
      <c r="F32" s="6"/>
      <c r="G32" s="6"/>
      <c r="H32" s="31"/>
      <c r="I32" s="6"/>
      <c r="J32" s="6"/>
      <c r="K32" s="6"/>
      <c r="L32" s="6"/>
      <c r="M32" s="6"/>
      <c r="N32" s="6"/>
      <c r="O32" s="6"/>
      <c r="P32" s="32" t="str">
        <f t="shared" si="14"/>
        <v>#DIV/0!</v>
      </c>
      <c r="Q32" s="33" t="str">
        <f t="shared" si="15"/>
        <v>#DIV/0!</v>
      </c>
      <c r="R32" s="34" t="str">
        <f t="shared" si="16"/>
        <v>#DIV/0!</v>
      </c>
      <c r="S32" s="34" t="str">
        <f t="shared" si="17"/>
        <v>#DIV/0!</v>
      </c>
      <c r="T32" s="33" t="str">
        <f t="shared" si="18"/>
        <v>#DIV/0!</v>
      </c>
      <c r="U32" s="35" t="str">
        <f t="shared" si="19"/>
        <v>#DIV/0!</v>
      </c>
      <c r="V32" s="33" t="str">
        <f t="shared" si="20"/>
        <v>#DIV/0!</v>
      </c>
    </row>
    <row r="33" ht="16.5" customHeight="1">
      <c r="A33" s="4" t="s">
        <v>37</v>
      </c>
      <c r="B33" s="6">
        <v>2.0</v>
      </c>
      <c r="C33" s="6">
        <v>0.0</v>
      </c>
      <c r="D33" s="6">
        <v>0.0</v>
      </c>
      <c r="E33" s="6">
        <v>0.0</v>
      </c>
      <c r="F33" s="6">
        <v>29.0</v>
      </c>
      <c r="G33" s="6">
        <v>20.0</v>
      </c>
      <c r="H33" s="31">
        <v>2.666666</v>
      </c>
      <c r="I33" s="6">
        <v>13.0</v>
      </c>
      <c r="J33" s="6">
        <v>0.0</v>
      </c>
      <c r="K33" s="6">
        <v>4.0</v>
      </c>
      <c r="L33" s="6">
        <v>4.0</v>
      </c>
      <c r="M33" s="6">
        <v>2.0</v>
      </c>
      <c r="N33" s="6">
        <v>16.0</v>
      </c>
      <c r="O33" s="6">
        <v>15.0</v>
      </c>
      <c r="P33" s="32">
        <f t="shared" si="14"/>
        <v>50.62501266</v>
      </c>
      <c r="Q33" s="33">
        <f t="shared" si="15"/>
        <v>3.00000075</v>
      </c>
      <c r="R33" s="34">
        <f t="shared" si="16"/>
        <v>4.875001219</v>
      </c>
      <c r="S33" s="34">
        <f t="shared" si="17"/>
        <v>1.333333</v>
      </c>
      <c r="T33" s="33">
        <f t="shared" si="18"/>
        <v>0.7500001875</v>
      </c>
      <c r="U33" s="35">
        <f t="shared" si="19"/>
        <v>0.9375</v>
      </c>
      <c r="V33" s="33">
        <f t="shared" si="20"/>
        <v>7.875001969</v>
      </c>
    </row>
    <row r="34" ht="16.5" customHeight="1">
      <c r="A34" s="4" t="s">
        <v>42</v>
      </c>
      <c r="B34" s="6"/>
      <c r="C34" s="6"/>
      <c r="D34" s="6"/>
      <c r="E34" s="6"/>
      <c r="F34" s="6"/>
      <c r="G34" s="6"/>
      <c r="H34" s="31"/>
      <c r="I34" s="6"/>
      <c r="J34" s="6"/>
      <c r="K34" s="6"/>
      <c r="L34" s="6"/>
      <c r="M34" s="6"/>
      <c r="N34" s="6"/>
      <c r="O34" s="6"/>
      <c r="P34" s="32" t="str">
        <f t="shared" si="14"/>
        <v>#DIV/0!</v>
      </c>
      <c r="Q34" s="33" t="str">
        <f t="shared" si="15"/>
        <v>#DIV/0!</v>
      </c>
      <c r="R34" s="34" t="str">
        <f t="shared" si="16"/>
        <v>#DIV/0!</v>
      </c>
      <c r="S34" s="34" t="str">
        <f t="shared" si="17"/>
        <v>#DIV/0!</v>
      </c>
      <c r="T34" s="33" t="str">
        <f t="shared" si="18"/>
        <v>#DIV/0!</v>
      </c>
      <c r="U34" s="35" t="str">
        <f t="shared" si="19"/>
        <v>#DIV/0!</v>
      </c>
      <c r="V34" s="33" t="str">
        <f t="shared" si="20"/>
        <v>#DIV/0!</v>
      </c>
    </row>
    <row r="35" ht="16.5" customHeight="1">
      <c r="A35" s="4" t="s">
        <v>43</v>
      </c>
      <c r="B35" s="6">
        <v>5.0</v>
      </c>
      <c r="C35" s="6">
        <v>1.0</v>
      </c>
      <c r="D35" s="6">
        <v>2.0</v>
      </c>
      <c r="E35" s="6">
        <v>0.0</v>
      </c>
      <c r="F35" s="6">
        <v>59.0</v>
      </c>
      <c r="G35" s="6">
        <v>36.0</v>
      </c>
      <c r="H35" s="31">
        <v>8.333333</v>
      </c>
      <c r="I35" s="6">
        <v>11.0</v>
      </c>
      <c r="J35" s="6">
        <v>0.0</v>
      </c>
      <c r="K35" s="6">
        <v>14.0</v>
      </c>
      <c r="L35" s="6">
        <v>5.0</v>
      </c>
      <c r="M35" s="6">
        <v>14.0</v>
      </c>
      <c r="N35" s="6">
        <v>23.0</v>
      </c>
      <c r="O35" s="6">
        <v>20.0</v>
      </c>
      <c r="P35" s="32">
        <f t="shared" si="14"/>
        <v>21.60000086</v>
      </c>
      <c r="Q35" s="33">
        <f t="shared" si="15"/>
        <v>2.280000091</v>
      </c>
      <c r="R35" s="34">
        <f t="shared" si="16"/>
        <v>1.320000053</v>
      </c>
      <c r="S35" s="34">
        <f t="shared" si="17"/>
        <v>1.6666666</v>
      </c>
      <c r="T35" s="33">
        <f t="shared" si="18"/>
        <v>1.680000067</v>
      </c>
      <c r="U35" s="35">
        <f t="shared" si="19"/>
        <v>0.8695652174</v>
      </c>
      <c r="V35" s="33">
        <f t="shared" si="20"/>
        <v>3.600000144</v>
      </c>
    </row>
    <row r="36" ht="16.5" customHeight="1">
      <c r="A36" s="23" t="s">
        <v>45</v>
      </c>
      <c r="B36" s="23"/>
      <c r="C36" s="23">
        <f t="shared" ref="C36:O36" si="21">SUM(C28:C35)</f>
        <v>4</v>
      </c>
      <c r="D36" s="23">
        <f t="shared" si="21"/>
        <v>3</v>
      </c>
      <c r="E36" s="23">
        <f t="shared" si="21"/>
        <v>0</v>
      </c>
      <c r="F36" s="23">
        <f t="shared" si="21"/>
        <v>187</v>
      </c>
      <c r="G36" s="23">
        <f t="shared" si="21"/>
        <v>132</v>
      </c>
      <c r="H36" s="37">
        <f t="shared" si="21"/>
        <v>28.999999</v>
      </c>
      <c r="I36" s="23">
        <f t="shared" si="21"/>
        <v>38</v>
      </c>
      <c r="J36" s="23">
        <f t="shared" si="21"/>
        <v>0</v>
      </c>
      <c r="K36" s="23">
        <f t="shared" si="21"/>
        <v>36</v>
      </c>
      <c r="L36" s="23">
        <f t="shared" si="21"/>
        <v>14</v>
      </c>
      <c r="M36" s="23">
        <f t="shared" si="21"/>
        <v>43</v>
      </c>
      <c r="N36" s="23">
        <f t="shared" si="21"/>
        <v>63</v>
      </c>
      <c r="O36" s="23">
        <f t="shared" si="21"/>
        <v>53</v>
      </c>
      <c r="P36" s="38">
        <f t="shared" si="14"/>
        <v>16.44827643</v>
      </c>
      <c r="Q36" s="39">
        <f t="shared" si="15"/>
        <v>1.72413799</v>
      </c>
      <c r="R36" s="40">
        <f t="shared" si="16"/>
        <v>1.310344873</v>
      </c>
      <c r="S36" s="40" t="str">
        <f t="shared" si="17"/>
        <v>#DIV/0!</v>
      </c>
      <c r="T36" s="39">
        <f t="shared" si="18"/>
        <v>1.482758672</v>
      </c>
      <c r="U36" s="41">
        <f t="shared" si="19"/>
        <v>0.8412698413</v>
      </c>
      <c r="V36" s="39">
        <f t="shared" si="20"/>
        <v>3.034482863</v>
      </c>
    </row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8" width="8.14"/>
    <col customWidth="1" min="19" max="19" width="10.71"/>
    <col customWidth="1" min="20" max="20" width="10.14"/>
    <col customWidth="1" min="21" max="26" width="9.0"/>
  </cols>
  <sheetData>
    <row r="1" ht="16.5" customHeight="1">
      <c r="A1" s="1" t="s">
        <v>106</v>
      </c>
    </row>
    <row r="2" ht="16.5" customHeight="1">
      <c r="A2" s="3" t="s">
        <v>1</v>
      </c>
    </row>
    <row r="3" ht="16.5" customHeight="1">
      <c r="A3" s="4" t="s">
        <v>97</v>
      </c>
      <c r="B3" s="4" t="s">
        <v>98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5" t="s">
        <v>20</v>
      </c>
      <c r="T3" s="4" t="s">
        <v>21</v>
      </c>
      <c r="U3" s="4" t="s">
        <v>22</v>
      </c>
      <c r="V3" s="4" t="s">
        <v>23</v>
      </c>
      <c r="W3" s="4" t="s">
        <v>89</v>
      </c>
    </row>
    <row r="4" ht="16.5" customHeight="1">
      <c r="A4" s="4" t="s">
        <v>24</v>
      </c>
      <c r="B4" s="6">
        <v>2.0</v>
      </c>
      <c r="C4" s="134"/>
      <c r="D4" s="6">
        <v>0.0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/>
      <c r="K4" s="6">
        <v>2.0</v>
      </c>
      <c r="L4" s="6">
        <v>0.0</v>
      </c>
      <c r="M4" s="6">
        <v>1.0</v>
      </c>
      <c r="N4" s="6">
        <v>0.0</v>
      </c>
      <c r="O4" s="6">
        <v>0.0</v>
      </c>
      <c r="P4" s="8"/>
      <c r="Q4" s="9"/>
      <c r="R4" s="131"/>
      <c r="S4" s="11">
        <f t="shared" ref="S4:S23" si="1">+R4+Q4</f>
        <v>0</v>
      </c>
      <c r="T4" s="136"/>
      <c r="U4" s="13" t="str">
        <f t="shared" ref="U4:U23" si="2">RANK(R4,$R$4:$R$23)</f>
        <v>#N/A</v>
      </c>
      <c r="V4" s="14">
        <f t="shared" ref="V4:V23" si="3">RANK(S4,$S$4:$S$23)</f>
        <v>18</v>
      </c>
      <c r="W4" s="36"/>
      <c r="Y4" s="2"/>
    </row>
    <row r="5" ht="16.5" customHeight="1">
      <c r="A5" s="4" t="s">
        <v>25</v>
      </c>
      <c r="B5" s="6"/>
      <c r="C5" s="134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8"/>
      <c r="Q5" s="9"/>
      <c r="R5" s="131"/>
      <c r="S5" s="11">
        <f t="shared" si="1"/>
        <v>0</v>
      </c>
      <c r="T5" s="136"/>
      <c r="U5" s="13" t="str">
        <f t="shared" si="2"/>
        <v>#N/A</v>
      </c>
      <c r="V5" s="14">
        <f t="shared" si="3"/>
        <v>18</v>
      </c>
      <c r="W5" s="36"/>
      <c r="Y5" s="2"/>
    </row>
    <row r="6" ht="16.5" customHeight="1">
      <c r="A6" s="4" t="s">
        <v>26</v>
      </c>
      <c r="B6" s="6">
        <v>6.0</v>
      </c>
      <c r="C6" s="134">
        <f>+F6/E6</f>
        <v>0.5625</v>
      </c>
      <c r="D6" s="6">
        <v>19.0</v>
      </c>
      <c r="E6" s="6">
        <v>16.0</v>
      </c>
      <c r="F6" s="6">
        <v>9.0</v>
      </c>
      <c r="G6" s="6">
        <f t="shared" ref="G6:G8" si="4">+F6-(H6+I6+J6)</f>
        <v>6</v>
      </c>
      <c r="H6" s="6">
        <v>0.0</v>
      </c>
      <c r="I6" s="6">
        <v>2.0</v>
      </c>
      <c r="J6" s="6">
        <v>1.0</v>
      </c>
      <c r="K6" s="6">
        <v>9.0</v>
      </c>
      <c r="L6" s="6">
        <v>9.0</v>
      </c>
      <c r="M6" s="6">
        <v>4.0</v>
      </c>
      <c r="N6" s="6">
        <v>3.0</v>
      </c>
      <c r="O6" s="6">
        <v>3.0</v>
      </c>
      <c r="P6" s="8">
        <f>+O6/D6</f>
        <v>0.1578947368</v>
      </c>
      <c r="Q6" s="9">
        <f>+(G6*1+H6*2+I6*3+J6*4)/E6</f>
        <v>1</v>
      </c>
      <c r="R6" s="131">
        <f>+(F6+N6)/D6</f>
        <v>0.6315789474</v>
      </c>
      <c r="S6" s="11">
        <f t="shared" si="1"/>
        <v>1.631578947</v>
      </c>
      <c r="T6" s="136">
        <f>O6/(D6-(F6+N6))</f>
        <v>0.4285714286</v>
      </c>
      <c r="U6" s="13">
        <f t="shared" si="2"/>
        <v>4</v>
      </c>
      <c r="V6" s="14">
        <f t="shared" si="3"/>
        <v>2</v>
      </c>
      <c r="W6" s="36"/>
      <c r="Y6" s="2"/>
    </row>
    <row r="7" ht="16.5" customHeight="1">
      <c r="A7" s="4" t="s">
        <v>27</v>
      </c>
      <c r="B7" s="6"/>
      <c r="C7" s="134"/>
      <c r="D7" s="6"/>
      <c r="E7" s="6"/>
      <c r="F7" s="6"/>
      <c r="G7" s="6">
        <f t="shared" si="4"/>
        <v>0</v>
      </c>
      <c r="H7" s="6"/>
      <c r="I7" s="6"/>
      <c r="J7" s="6"/>
      <c r="K7" s="6"/>
      <c r="L7" s="6"/>
      <c r="M7" s="6"/>
      <c r="N7" s="6"/>
      <c r="O7" s="6"/>
      <c r="P7" s="8"/>
      <c r="Q7" s="9"/>
      <c r="R7" s="131"/>
      <c r="S7" s="11">
        <f t="shared" si="1"/>
        <v>0</v>
      </c>
      <c r="T7" s="136"/>
      <c r="U7" s="13" t="str">
        <f t="shared" si="2"/>
        <v>#N/A</v>
      </c>
      <c r="V7" s="14">
        <f t="shared" si="3"/>
        <v>18</v>
      </c>
      <c r="W7" s="36"/>
      <c r="Y7" s="2"/>
    </row>
    <row r="8" ht="16.5" customHeight="1">
      <c r="A8" s="4" t="s">
        <v>28</v>
      </c>
      <c r="B8" s="6">
        <v>3.0</v>
      </c>
      <c r="C8" s="134">
        <f t="shared" ref="C8:C24" si="5">+F8/E8</f>
        <v>0.25</v>
      </c>
      <c r="D8" s="6">
        <v>6.0</v>
      </c>
      <c r="E8" s="6">
        <v>4.0</v>
      </c>
      <c r="F8" s="6">
        <v>1.0</v>
      </c>
      <c r="G8" s="6">
        <f t="shared" si="4"/>
        <v>1</v>
      </c>
      <c r="H8" s="6">
        <v>0.0</v>
      </c>
      <c r="I8" s="6">
        <v>0.0</v>
      </c>
      <c r="J8" s="6">
        <v>0.0</v>
      </c>
      <c r="K8" s="6">
        <v>1.0</v>
      </c>
      <c r="L8" s="6">
        <v>0.0</v>
      </c>
      <c r="M8" s="6">
        <v>2.0</v>
      </c>
      <c r="N8" s="6">
        <v>2.0</v>
      </c>
      <c r="O8" s="6">
        <v>1.0</v>
      </c>
      <c r="P8" s="8">
        <f t="shared" ref="P8:P24" si="6">+O8/D8</f>
        <v>0.1666666667</v>
      </c>
      <c r="Q8" s="9">
        <f t="shared" ref="Q8:Q23" si="7">+(G8*1+H8*2+I8*3+J8*4)/E8</f>
        <v>0.25</v>
      </c>
      <c r="R8" s="131">
        <f t="shared" ref="R8:R23" si="8">+(F8+N8)/D8</f>
        <v>0.5</v>
      </c>
      <c r="S8" s="11">
        <f t="shared" si="1"/>
        <v>0.75</v>
      </c>
      <c r="T8" s="136">
        <f t="shared" ref="T8:T23" si="9">O8/(D8-(F8+N8))</f>
        <v>0.3333333333</v>
      </c>
      <c r="U8" s="13">
        <f t="shared" si="2"/>
        <v>8</v>
      </c>
      <c r="V8" s="14">
        <f t="shared" si="3"/>
        <v>12</v>
      </c>
      <c r="W8" s="36"/>
      <c r="Y8" s="2"/>
    </row>
    <row r="9" ht="16.5" customHeight="1">
      <c r="A9" s="4" t="s">
        <v>29</v>
      </c>
      <c r="B9" s="6">
        <v>2.0</v>
      </c>
      <c r="C9" s="134">
        <f t="shared" si="5"/>
        <v>0.6666666667</v>
      </c>
      <c r="D9" s="6">
        <v>3.0</v>
      </c>
      <c r="E9" s="6">
        <v>3.0</v>
      </c>
      <c r="F9" s="6">
        <v>2.0</v>
      </c>
      <c r="G9" s="6">
        <v>0.0</v>
      </c>
      <c r="H9" s="6">
        <v>0.0</v>
      </c>
      <c r="I9" s="6">
        <v>0.0</v>
      </c>
      <c r="J9" s="6">
        <v>0.0</v>
      </c>
      <c r="K9" s="6">
        <v>1.0</v>
      </c>
      <c r="L9" s="6">
        <v>1.0</v>
      </c>
      <c r="M9" s="6">
        <v>0.0</v>
      </c>
      <c r="N9" s="6">
        <v>0.0</v>
      </c>
      <c r="O9" s="6">
        <v>0.0</v>
      </c>
      <c r="P9" s="8">
        <f t="shared" si="6"/>
        <v>0</v>
      </c>
      <c r="Q9" s="9">
        <f t="shared" si="7"/>
        <v>0</v>
      </c>
      <c r="R9" s="131">
        <f t="shared" si="8"/>
        <v>0.6666666667</v>
      </c>
      <c r="S9" s="11">
        <f t="shared" si="1"/>
        <v>0.6666666667</v>
      </c>
      <c r="T9" s="136">
        <f t="shared" si="9"/>
        <v>0</v>
      </c>
      <c r="U9" s="13">
        <f t="shared" si="2"/>
        <v>2</v>
      </c>
      <c r="V9" s="14">
        <f t="shared" si="3"/>
        <v>13</v>
      </c>
      <c r="W9" s="36"/>
      <c r="Y9" s="2"/>
    </row>
    <row r="10" ht="16.5" customHeight="1">
      <c r="A10" s="4" t="s">
        <v>30</v>
      </c>
      <c r="B10" s="6">
        <v>8.0</v>
      </c>
      <c r="C10" s="134">
        <f t="shared" si="5"/>
        <v>0.5925925926</v>
      </c>
      <c r="D10" s="6">
        <v>31.0</v>
      </c>
      <c r="E10" s="6">
        <v>27.0</v>
      </c>
      <c r="F10" s="6">
        <v>16.0</v>
      </c>
      <c r="G10" s="6">
        <f t="shared" ref="G10:G23" si="10">+F10-(H10+I10+J10)</f>
        <v>14</v>
      </c>
      <c r="H10" s="6">
        <v>0.0</v>
      </c>
      <c r="I10" s="6">
        <v>2.0</v>
      </c>
      <c r="J10" s="6">
        <v>0.0</v>
      </c>
      <c r="K10" s="6">
        <v>16.0</v>
      </c>
      <c r="L10" s="6">
        <v>10.0</v>
      </c>
      <c r="M10" s="6">
        <v>13.0</v>
      </c>
      <c r="N10" s="6">
        <v>3.0</v>
      </c>
      <c r="O10" s="6">
        <v>0.0</v>
      </c>
      <c r="P10" s="8">
        <f t="shared" si="6"/>
        <v>0</v>
      </c>
      <c r="Q10" s="9">
        <f t="shared" si="7"/>
        <v>0.7407407407</v>
      </c>
      <c r="R10" s="131">
        <f t="shared" si="8"/>
        <v>0.6129032258</v>
      </c>
      <c r="S10" s="11">
        <f t="shared" si="1"/>
        <v>1.353643967</v>
      </c>
      <c r="T10" s="136">
        <f t="shared" si="9"/>
        <v>0</v>
      </c>
      <c r="U10" s="13">
        <f t="shared" si="2"/>
        <v>6</v>
      </c>
      <c r="V10" s="14">
        <f t="shared" si="3"/>
        <v>4</v>
      </c>
      <c r="W10" s="36"/>
      <c r="Y10" s="2"/>
    </row>
    <row r="11" ht="16.5" customHeight="1">
      <c r="A11" s="4" t="s">
        <v>31</v>
      </c>
      <c r="B11" s="6">
        <v>6.0</v>
      </c>
      <c r="C11" s="134">
        <f t="shared" si="5"/>
        <v>0.25</v>
      </c>
      <c r="D11" s="6">
        <v>10.0</v>
      </c>
      <c r="E11" s="6">
        <v>8.0</v>
      </c>
      <c r="F11" s="6">
        <v>2.0</v>
      </c>
      <c r="G11" s="6">
        <f t="shared" si="10"/>
        <v>2</v>
      </c>
      <c r="H11" s="6">
        <v>0.0</v>
      </c>
      <c r="I11" s="6">
        <v>0.0</v>
      </c>
      <c r="J11" s="6">
        <v>0.0</v>
      </c>
      <c r="K11" s="6">
        <v>2.0</v>
      </c>
      <c r="L11" s="6">
        <v>4.0</v>
      </c>
      <c r="M11" s="6">
        <v>0.0</v>
      </c>
      <c r="N11" s="6">
        <v>2.0</v>
      </c>
      <c r="O11" s="6">
        <v>2.0</v>
      </c>
      <c r="P11" s="8">
        <f t="shared" si="6"/>
        <v>0.2</v>
      </c>
      <c r="Q11" s="9">
        <f t="shared" si="7"/>
        <v>0.25</v>
      </c>
      <c r="R11" s="131">
        <f t="shared" si="8"/>
        <v>0.4</v>
      </c>
      <c r="S11" s="11">
        <f t="shared" si="1"/>
        <v>0.65</v>
      </c>
      <c r="T11" s="136">
        <f t="shared" si="9"/>
        <v>0.3333333333</v>
      </c>
      <c r="U11" s="13">
        <f t="shared" si="2"/>
        <v>14</v>
      </c>
      <c r="V11" s="14">
        <f t="shared" si="3"/>
        <v>14</v>
      </c>
      <c r="W11" s="36"/>
      <c r="Y11" s="2"/>
    </row>
    <row r="12" ht="16.5" customHeight="1">
      <c r="A12" s="4" t="s">
        <v>32</v>
      </c>
      <c r="B12" s="6">
        <v>3.0</v>
      </c>
      <c r="C12" s="134">
        <f t="shared" si="5"/>
        <v>0.3333333333</v>
      </c>
      <c r="D12" s="6">
        <v>7.0</v>
      </c>
      <c r="E12" s="6">
        <v>3.0</v>
      </c>
      <c r="F12" s="6">
        <v>1.0</v>
      </c>
      <c r="G12" s="6">
        <f t="shared" si="10"/>
        <v>1</v>
      </c>
      <c r="H12" s="6">
        <v>0.0</v>
      </c>
      <c r="I12" s="6">
        <v>0.0</v>
      </c>
      <c r="J12" s="6">
        <v>0.0</v>
      </c>
      <c r="K12" s="6">
        <v>2.0</v>
      </c>
      <c r="L12" s="6">
        <v>1.0</v>
      </c>
      <c r="M12" s="6">
        <v>0.0</v>
      </c>
      <c r="N12" s="6">
        <v>2.0</v>
      </c>
      <c r="O12" s="6">
        <v>0.0</v>
      </c>
      <c r="P12" s="8">
        <f t="shared" si="6"/>
        <v>0</v>
      </c>
      <c r="Q12" s="9">
        <f t="shared" si="7"/>
        <v>0.3333333333</v>
      </c>
      <c r="R12" s="131">
        <f t="shared" si="8"/>
        <v>0.4285714286</v>
      </c>
      <c r="S12" s="11">
        <f t="shared" si="1"/>
        <v>0.7619047619</v>
      </c>
      <c r="T12" s="136">
        <f t="shared" si="9"/>
        <v>0</v>
      </c>
      <c r="U12" s="13">
        <f t="shared" si="2"/>
        <v>11</v>
      </c>
      <c r="V12" s="14">
        <f t="shared" si="3"/>
        <v>11</v>
      </c>
      <c r="W12" s="36"/>
      <c r="Y12" s="2"/>
    </row>
    <row r="13" ht="16.5" customHeight="1">
      <c r="A13" s="4" t="s">
        <v>33</v>
      </c>
      <c r="B13" s="6">
        <v>9.0</v>
      </c>
      <c r="C13" s="134">
        <f t="shared" si="5"/>
        <v>0.56</v>
      </c>
      <c r="D13" s="6">
        <v>30.0</v>
      </c>
      <c r="E13" s="6">
        <v>25.0</v>
      </c>
      <c r="F13" s="6">
        <v>14.0</v>
      </c>
      <c r="G13" s="6">
        <f t="shared" si="10"/>
        <v>8</v>
      </c>
      <c r="H13" s="6">
        <v>5.0</v>
      </c>
      <c r="I13" s="6">
        <v>1.0</v>
      </c>
      <c r="J13" s="6">
        <v>0.0</v>
      </c>
      <c r="K13" s="6">
        <v>11.0</v>
      </c>
      <c r="L13" s="6">
        <v>11.0</v>
      </c>
      <c r="M13" s="6">
        <v>4.0</v>
      </c>
      <c r="N13" s="6">
        <v>5.0</v>
      </c>
      <c r="O13" s="6">
        <v>0.0</v>
      </c>
      <c r="P13" s="8">
        <f t="shared" si="6"/>
        <v>0</v>
      </c>
      <c r="Q13" s="9">
        <f t="shared" si="7"/>
        <v>0.84</v>
      </c>
      <c r="R13" s="131">
        <f t="shared" si="8"/>
        <v>0.6333333333</v>
      </c>
      <c r="S13" s="11">
        <f t="shared" si="1"/>
        <v>1.473333333</v>
      </c>
      <c r="T13" s="136">
        <f t="shared" si="9"/>
        <v>0</v>
      </c>
      <c r="U13" s="13">
        <f t="shared" si="2"/>
        <v>3</v>
      </c>
      <c r="V13" s="14">
        <f t="shared" si="3"/>
        <v>3</v>
      </c>
      <c r="W13" s="36"/>
      <c r="Y13" s="2"/>
    </row>
    <row r="14" ht="16.5" customHeight="1">
      <c r="A14" s="4" t="s">
        <v>35</v>
      </c>
      <c r="B14" s="6">
        <v>8.0</v>
      </c>
      <c r="C14" s="134">
        <f t="shared" si="5"/>
        <v>0.3333333333</v>
      </c>
      <c r="D14" s="6">
        <v>16.0</v>
      </c>
      <c r="E14" s="6">
        <v>9.0</v>
      </c>
      <c r="F14" s="6">
        <v>3.0</v>
      </c>
      <c r="G14" s="6">
        <f t="shared" si="10"/>
        <v>3</v>
      </c>
      <c r="H14" s="6">
        <v>0.0</v>
      </c>
      <c r="I14" s="6">
        <v>0.0</v>
      </c>
      <c r="J14" s="6">
        <v>0.0</v>
      </c>
      <c r="K14" s="6">
        <v>3.0</v>
      </c>
      <c r="L14" s="6">
        <v>3.0</v>
      </c>
      <c r="M14" s="6">
        <v>3.0</v>
      </c>
      <c r="N14" s="6">
        <v>7.0</v>
      </c>
      <c r="O14" s="6">
        <v>4.0</v>
      </c>
      <c r="P14" s="8">
        <f t="shared" si="6"/>
        <v>0.25</v>
      </c>
      <c r="Q14" s="9">
        <f t="shared" si="7"/>
        <v>0.3333333333</v>
      </c>
      <c r="R14" s="131">
        <f t="shared" si="8"/>
        <v>0.625</v>
      </c>
      <c r="S14" s="11">
        <f t="shared" si="1"/>
        <v>0.9583333333</v>
      </c>
      <c r="T14" s="136">
        <f t="shared" si="9"/>
        <v>0.6666666667</v>
      </c>
      <c r="U14" s="13">
        <f t="shared" si="2"/>
        <v>5</v>
      </c>
      <c r="V14" s="14">
        <f t="shared" si="3"/>
        <v>5</v>
      </c>
      <c r="W14" s="36"/>
      <c r="Y14" s="2"/>
    </row>
    <row r="15" ht="16.5" customHeight="1">
      <c r="A15" s="4" t="s">
        <v>36</v>
      </c>
      <c r="B15" s="6">
        <v>6.0</v>
      </c>
      <c r="C15" s="134">
        <f t="shared" si="5"/>
        <v>0.09090909091</v>
      </c>
      <c r="D15" s="6">
        <v>11.0</v>
      </c>
      <c r="E15" s="6">
        <v>11.0</v>
      </c>
      <c r="F15" s="6">
        <v>1.0</v>
      </c>
      <c r="G15" s="6">
        <f t="shared" si="10"/>
        <v>1</v>
      </c>
      <c r="H15" s="6">
        <v>0.0</v>
      </c>
      <c r="I15" s="6">
        <v>0.0</v>
      </c>
      <c r="J15" s="6">
        <v>0.0</v>
      </c>
      <c r="K15" s="6">
        <v>1.0</v>
      </c>
      <c r="L15" s="6">
        <v>1.0</v>
      </c>
      <c r="M15" s="6">
        <v>1.0</v>
      </c>
      <c r="N15" s="6">
        <v>0.0</v>
      </c>
      <c r="O15" s="6">
        <v>4.0</v>
      </c>
      <c r="P15" s="8">
        <f t="shared" si="6"/>
        <v>0.3636363636</v>
      </c>
      <c r="Q15" s="9">
        <f t="shared" si="7"/>
        <v>0.09090909091</v>
      </c>
      <c r="R15" s="131">
        <f t="shared" si="8"/>
        <v>0.09090909091</v>
      </c>
      <c r="S15" s="11">
        <f t="shared" si="1"/>
        <v>0.1818181818</v>
      </c>
      <c r="T15" s="136">
        <f t="shared" si="9"/>
        <v>0.4</v>
      </c>
      <c r="U15" s="13">
        <f t="shared" si="2"/>
        <v>17</v>
      </c>
      <c r="V15" s="14">
        <f t="shared" si="3"/>
        <v>17</v>
      </c>
      <c r="W15" s="36"/>
      <c r="Y15" s="2"/>
    </row>
    <row r="16" ht="16.5" customHeight="1">
      <c r="A16" s="4" t="s">
        <v>37</v>
      </c>
      <c r="B16" s="6">
        <v>9.0</v>
      </c>
      <c r="C16" s="134">
        <f t="shared" si="5"/>
        <v>0.35</v>
      </c>
      <c r="D16" s="6">
        <v>39.0</v>
      </c>
      <c r="E16" s="6">
        <v>20.0</v>
      </c>
      <c r="F16" s="6">
        <v>7.0</v>
      </c>
      <c r="G16" s="6">
        <f t="shared" si="10"/>
        <v>5</v>
      </c>
      <c r="H16" s="6">
        <v>1.0</v>
      </c>
      <c r="I16" s="6">
        <v>1.0</v>
      </c>
      <c r="J16" s="6">
        <v>0.0</v>
      </c>
      <c r="K16" s="6">
        <v>9.0</v>
      </c>
      <c r="L16" s="6">
        <v>4.0</v>
      </c>
      <c r="M16" s="6">
        <v>8.0</v>
      </c>
      <c r="N16" s="6">
        <v>8.0</v>
      </c>
      <c r="O16" s="6">
        <v>3.0</v>
      </c>
      <c r="P16" s="8">
        <f t="shared" si="6"/>
        <v>0.07692307692</v>
      </c>
      <c r="Q16" s="9">
        <f t="shared" si="7"/>
        <v>0.5</v>
      </c>
      <c r="R16" s="131">
        <f t="shared" si="8"/>
        <v>0.3846153846</v>
      </c>
      <c r="S16" s="11">
        <f t="shared" si="1"/>
        <v>0.8846153846</v>
      </c>
      <c r="T16" s="136">
        <f t="shared" si="9"/>
        <v>0.125</v>
      </c>
      <c r="U16" s="13">
        <f t="shared" si="2"/>
        <v>15</v>
      </c>
      <c r="V16" s="14">
        <f t="shared" si="3"/>
        <v>7</v>
      </c>
      <c r="W16" s="36"/>
      <c r="Y16" s="2"/>
    </row>
    <row r="17" ht="16.5" customHeight="1">
      <c r="A17" s="4" t="s">
        <v>38</v>
      </c>
      <c r="B17" s="6">
        <v>6.0</v>
      </c>
      <c r="C17" s="134">
        <f t="shared" si="5"/>
        <v>0.3636363636</v>
      </c>
      <c r="D17" s="6">
        <v>14.0</v>
      </c>
      <c r="E17" s="6">
        <v>11.0</v>
      </c>
      <c r="F17" s="6">
        <v>4.0</v>
      </c>
      <c r="G17" s="6">
        <f t="shared" si="10"/>
        <v>3</v>
      </c>
      <c r="H17" s="6">
        <v>1.0</v>
      </c>
      <c r="I17" s="6">
        <v>0.0</v>
      </c>
      <c r="J17" s="6">
        <v>0.0</v>
      </c>
      <c r="K17" s="6">
        <v>3.0</v>
      </c>
      <c r="L17" s="6">
        <v>2.0</v>
      </c>
      <c r="M17" s="6">
        <v>1.0</v>
      </c>
      <c r="N17" s="6">
        <v>2.0</v>
      </c>
      <c r="O17" s="6">
        <v>2.0</v>
      </c>
      <c r="P17" s="8">
        <f t="shared" si="6"/>
        <v>0.1428571429</v>
      </c>
      <c r="Q17" s="9">
        <f t="shared" si="7"/>
        <v>0.4545454545</v>
      </c>
      <c r="R17" s="131">
        <f t="shared" si="8"/>
        <v>0.4285714286</v>
      </c>
      <c r="S17" s="11">
        <f t="shared" si="1"/>
        <v>0.8831168831</v>
      </c>
      <c r="T17" s="136">
        <f t="shared" si="9"/>
        <v>0.25</v>
      </c>
      <c r="U17" s="13">
        <f t="shared" si="2"/>
        <v>11</v>
      </c>
      <c r="V17" s="14">
        <f t="shared" si="3"/>
        <v>8</v>
      </c>
      <c r="W17" s="36"/>
      <c r="Y17" s="2"/>
    </row>
    <row r="18" ht="16.5" customHeight="1">
      <c r="A18" s="4" t="s">
        <v>39</v>
      </c>
      <c r="B18" s="6">
        <v>7.0</v>
      </c>
      <c r="C18" s="134">
        <f t="shared" si="5"/>
        <v>0.3529411765</v>
      </c>
      <c r="D18" s="6">
        <v>22.0</v>
      </c>
      <c r="E18" s="6">
        <v>17.0</v>
      </c>
      <c r="F18" s="6">
        <v>6.0</v>
      </c>
      <c r="G18" s="6">
        <f t="shared" si="10"/>
        <v>6</v>
      </c>
      <c r="H18" s="6">
        <v>0.0</v>
      </c>
      <c r="I18" s="6">
        <v>0.0</v>
      </c>
      <c r="J18" s="6">
        <v>0.0</v>
      </c>
      <c r="K18" s="6">
        <v>5.0</v>
      </c>
      <c r="L18" s="6">
        <v>5.0</v>
      </c>
      <c r="M18" s="6">
        <v>0.0</v>
      </c>
      <c r="N18" s="6">
        <v>4.0</v>
      </c>
      <c r="O18" s="6">
        <v>3.0</v>
      </c>
      <c r="P18" s="8">
        <f t="shared" si="6"/>
        <v>0.1363636364</v>
      </c>
      <c r="Q18" s="9">
        <f t="shared" si="7"/>
        <v>0.3529411765</v>
      </c>
      <c r="R18" s="131">
        <f t="shared" si="8"/>
        <v>0.4545454545</v>
      </c>
      <c r="S18" s="11">
        <f t="shared" si="1"/>
        <v>0.807486631</v>
      </c>
      <c r="T18" s="136">
        <f t="shared" si="9"/>
        <v>0.25</v>
      </c>
      <c r="U18" s="13">
        <f t="shared" si="2"/>
        <v>10</v>
      </c>
      <c r="V18" s="14">
        <f t="shared" si="3"/>
        <v>10</v>
      </c>
      <c r="W18" s="36"/>
      <c r="Y18" s="2"/>
    </row>
    <row r="19" ht="16.5" customHeight="1">
      <c r="A19" s="4" t="s">
        <v>40</v>
      </c>
      <c r="B19" s="6">
        <v>2.0</v>
      </c>
      <c r="C19" s="134">
        <f t="shared" si="5"/>
        <v>0</v>
      </c>
      <c r="D19" s="6">
        <v>4.0</v>
      </c>
      <c r="E19" s="6">
        <v>2.0</v>
      </c>
      <c r="F19" s="6">
        <v>0.0</v>
      </c>
      <c r="G19" s="6">
        <f t="shared" si="10"/>
        <v>0</v>
      </c>
      <c r="H19" s="6">
        <v>0.0</v>
      </c>
      <c r="I19" s="6">
        <v>0.0</v>
      </c>
      <c r="J19" s="6">
        <v>0.0</v>
      </c>
      <c r="K19" s="6">
        <v>1.0</v>
      </c>
      <c r="L19" s="6">
        <v>0.0</v>
      </c>
      <c r="M19" s="6">
        <v>0.0</v>
      </c>
      <c r="N19" s="6">
        <v>2.0</v>
      </c>
      <c r="O19" s="6">
        <v>0.0</v>
      </c>
      <c r="P19" s="8">
        <f t="shared" si="6"/>
        <v>0</v>
      </c>
      <c r="Q19" s="9">
        <f t="shared" si="7"/>
        <v>0</v>
      </c>
      <c r="R19" s="131">
        <f t="shared" si="8"/>
        <v>0.5</v>
      </c>
      <c r="S19" s="11">
        <f t="shared" si="1"/>
        <v>0.5</v>
      </c>
      <c r="T19" s="136">
        <f t="shared" si="9"/>
        <v>0</v>
      </c>
      <c r="U19" s="13">
        <f t="shared" si="2"/>
        <v>8</v>
      </c>
      <c r="V19" s="14">
        <f t="shared" si="3"/>
        <v>16</v>
      </c>
      <c r="W19" s="36"/>
      <c r="Y19" s="2"/>
    </row>
    <row r="20" ht="16.5" customHeight="1">
      <c r="A20" s="4" t="s">
        <v>41</v>
      </c>
      <c r="B20" s="6">
        <v>9.0</v>
      </c>
      <c r="C20" s="134">
        <f t="shared" si="5"/>
        <v>0.6363636364</v>
      </c>
      <c r="D20" s="6">
        <v>26.0</v>
      </c>
      <c r="E20" s="6">
        <v>22.0</v>
      </c>
      <c r="F20" s="6">
        <v>14.0</v>
      </c>
      <c r="G20" s="6">
        <f t="shared" si="10"/>
        <v>9</v>
      </c>
      <c r="H20" s="6">
        <v>4.0</v>
      </c>
      <c r="I20" s="6">
        <v>0.0</v>
      </c>
      <c r="J20" s="6">
        <v>1.0</v>
      </c>
      <c r="K20" s="6">
        <v>12.0</v>
      </c>
      <c r="L20" s="6">
        <v>13.0</v>
      </c>
      <c r="M20" s="6">
        <v>6.0</v>
      </c>
      <c r="N20" s="6">
        <v>4.0</v>
      </c>
      <c r="O20" s="6">
        <v>0.0</v>
      </c>
      <c r="P20" s="8">
        <f t="shared" si="6"/>
        <v>0</v>
      </c>
      <c r="Q20" s="9">
        <f t="shared" si="7"/>
        <v>0.9545454545</v>
      </c>
      <c r="R20" s="131">
        <f t="shared" si="8"/>
        <v>0.6923076923</v>
      </c>
      <c r="S20" s="11">
        <f t="shared" si="1"/>
        <v>1.646853147</v>
      </c>
      <c r="T20" s="136">
        <f t="shared" si="9"/>
        <v>0</v>
      </c>
      <c r="U20" s="13">
        <f t="shared" si="2"/>
        <v>1</v>
      </c>
      <c r="V20" s="14">
        <f t="shared" si="3"/>
        <v>1</v>
      </c>
      <c r="W20" s="36"/>
      <c r="Y20" s="2"/>
    </row>
    <row r="21" ht="16.5" customHeight="1">
      <c r="A21" s="4" t="s">
        <v>42</v>
      </c>
      <c r="B21" s="6">
        <v>6.0</v>
      </c>
      <c r="C21" s="134">
        <f t="shared" si="5"/>
        <v>0.2</v>
      </c>
      <c r="D21" s="6">
        <v>12.0</v>
      </c>
      <c r="E21" s="6">
        <v>10.0</v>
      </c>
      <c r="F21" s="6">
        <v>2.0</v>
      </c>
      <c r="G21" s="6">
        <f t="shared" si="10"/>
        <v>1</v>
      </c>
      <c r="H21" s="6">
        <v>1.0</v>
      </c>
      <c r="I21" s="6">
        <v>0.0</v>
      </c>
      <c r="J21" s="6">
        <v>0.0</v>
      </c>
      <c r="K21" s="6">
        <v>3.0</v>
      </c>
      <c r="L21" s="6">
        <v>2.0</v>
      </c>
      <c r="M21" s="6">
        <v>0.0</v>
      </c>
      <c r="N21" s="6">
        <v>2.0</v>
      </c>
      <c r="O21" s="6">
        <v>4.0</v>
      </c>
      <c r="P21" s="8">
        <f t="shared" si="6"/>
        <v>0.3333333333</v>
      </c>
      <c r="Q21" s="9">
        <f t="shared" si="7"/>
        <v>0.3</v>
      </c>
      <c r="R21" s="131">
        <f t="shared" si="8"/>
        <v>0.3333333333</v>
      </c>
      <c r="S21" s="11">
        <f t="shared" si="1"/>
        <v>0.6333333333</v>
      </c>
      <c r="T21" s="136">
        <f t="shared" si="9"/>
        <v>0.5</v>
      </c>
      <c r="U21" s="13">
        <f t="shared" si="2"/>
        <v>16</v>
      </c>
      <c r="V21" s="14">
        <f t="shared" si="3"/>
        <v>15</v>
      </c>
      <c r="W21" s="36"/>
      <c r="Y21" s="2"/>
    </row>
    <row r="22" ht="16.5" customHeight="1">
      <c r="A22" s="4" t="s">
        <v>43</v>
      </c>
      <c r="B22" s="6">
        <v>5.0</v>
      </c>
      <c r="C22" s="134">
        <f t="shared" si="5"/>
        <v>0.2727272727</v>
      </c>
      <c r="D22" s="6">
        <v>14.0</v>
      </c>
      <c r="E22" s="6">
        <v>11.0</v>
      </c>
      <c r="F22" s="6">
        <v>3.0</v>
      </c>
      <c r="G22" s="6">
        <f t="shared" si="10"/>
        <v>1</v>
      </c>
      <c r="H22" s="6">
        <v>2.0</v>
      </c>
      <c r="I22" s="6">
        <v>0.0</v>
      </c>
      <c r="J22" s="6">
        <v>0.0</v>
      </c>
      <c r="K22" s="6">
        <v>3.0</v>
      </c>
      <c r="L22" s="6">
        <v>1.0</v>
      </c>
      <c r="M22" s="6">
        <v>4.0</v>
      </c>
      <c r="N22" s="6">
        <v>3.0</v>
      </c>
      <c r="O22" s="6">
        <v>1.0</v>
      </c>
      <c r="P22" s="8">
        <f t="shared" si="6"/>
        <v>0.07142857143</v>
      </c>
      <c r="Q22" s="9">
        <f t="shared" si="7"/>
        <v>0.4545454545</v>
      </c>
      <c r="R22" s="131">
        <f t="shared" si="8"/>
        <v>0.4285714286</v>
      </c>
      <c r="S22" s="11">
        <f t="shared" si="1"/>
        <v>0.8831168831</v>
      </c>
      <c r="T22" s="136">
        <f t="shared" si="9"/>
        <v>0.125</v>
      </c>
      <c r="U22" s="13">
        <f t="shared" si="2"/>
        <v>11</v>
      </c>
      <c r="V22" s="14">
        <f t="shared" si="3"/>
        <v>8</v>
      </c>
      <c r="W22" s="36"/>
      <c r="Y22" s="2"/>
    </row>
    <row r="23" ht="16.5" customHeight="1">
      <c r="A23" s="4" t="s">
        <v>44</v>
      </c>
      <c r="B23" s="6">
        <v>3.0</v>
      </c>
      <c r="C23" s="134">
        <f t="shared" si="5"/>
        <v>0.3333333333</v>
      </c>
      <c r="D23" s="6">
        <v>9.0</v>
      </c>
      <c r="E23" s="6">
        <v>6.0</v>
      </c>
      <c r="F23" s="6">
        <v>2.0</v>
      </c>
      <c r="G23" s="6">
        <f t="shared" si="10"/>
        <v>2</v>
      </c>
      <c r="H23" s="6">
        <v>0.0</v>
      </c>
      <c r="I23" s="6">
        <v>0.0</v>
      </c>
      <c r="J23" s="6">
        <v>0.0</v>
      </c>
      <c r="K23" s="6">
        <v>4.0</v>
      </c>
      <c r="L23" s="6">
        <v>2.0</v>
      </c>
      <c r="M23" s="6">
        <v>1.0</v>
      </c>
      <c r="N23" s="6">
        <v>3.0</v>
      </c>
      <c r="O23" s="6">
        <v>1.0</v>
      </c>
      <c r="P23" s="8">
        <f t="shared" si="6"/>
        <v>0.1111111111</v>
      </c>
      <c r="Q23" s="9">
        <f t="shared" si="7"/>
        <v>0.3333333333</v>
      </c>
      <c r="R23" s="131">
        <f t="shared" si="8"/>
        <v>0.5555555556</v>
      </c>
      <c r="S23" s="11">
        <f t="shared" si="1"/>
        <v>0.8888888889</v>
      </c>
      <c r="T23" s="136">
        <f t="shared" si="9"/>
        <v>0.25</v>
      </c>
      <c r="U23" s="13">
        <f t="shared" si="2"/>
        <v>7</v>
      </c>
      <c r="V23" s="14">
        <f t="shared" si="3"/>
        <v>6</v>
      </c>
      <c r="W23" s="36"/>
      <c r="Y23" s="2"/>
    </row>
    <row r="24" ht="16.5" customHeight="1">
      <c r="A24" s="23" t="s">
        <v>45</v>
      </c>
      <c r="B24" s="23"/>
      <c r="C24" s="127">
        <f t="shared" si="5"/>
        <v>0.4243902439</v>
      </c>
      <c r="D24" s="23">
        <f t="shared" ref="D24:O24" si="11">SUM(D4:D23)</f>
        <v>273</v>
      </c>
      <c r="E24" s="23">
        <f t="shared" si="11"/>
        <v>205</v>
      </c>
      <c r="F24" s="23">
        <f t="shared" si="11"/>
        <v>87</v>
      </c>
      <c r="G24" s="23">
        <f t="shared" si="11"/>
        <v>63</v>
      </c>
      <c r="H24" s="23">
        <f t="shared" si="11"/>
        <v>14</v>
      </c>
      <c r="I24" s="23">
        <f t="shared" si="11"/>
        <v>6</v>
      </c>
      <c r="J24" s="23">
        <f t="shared" si="11"/>
        <v>2</v>
      </c>
      <c r="K24" s="23">
        <f t="shared" si="11"/>
        <v>88</v>
      </c>
      <c r="L24" s="23">
        <f t="shared" si="11"/>
        <v>69</v>
      </c>
      <c r="M24" s="23">
        <f t="shared" si="11"/>
        <v>48</v>
      </c>
      <c r="N24" s="23">
        <f t="shared" si="11"/>
        <v>52</v>
      </c>
      <c r="O24" s="23">
        <f t="shared" si="11"/>
        <v>28</v>
      </c>
      <c r="P24" s="26">
        <f t="shared" si="6"/>
        <v>0.1025641026</v>
      </c>
      <c r="Q24" s="127"/>
      <c r="R24" s="127"/>
      <c r="S24" s="90"/>
      <c r="T24" s="27"/>
      <c r="U24" s="27"/>
      <c r="V24" s="27"/>
      <c r="W24" s="137">
        <f>SUM(W4:W23)</f>
        <v>0</v>
      </c>
    </row>
    <row r="25" ht="16.5" customHeight="1">
      <c r="A25" s="132"/>
      <c r="B25" s="132"/>
      <c r="C25" s="133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3"/>
      <c r="R25" s="133"/>
    </row>
    <row r="26" ht="16.5" customHeight="1">
      <c r="A26" s="3" t="s">
        <v>46</v>
      </c>
    </row>
    <row r="27" ht="16.5" customHeight="1">
      <c r="A27" s="4" t="s">
        <v>2</v>
      </c>
      <c r="B27" s="4" t="s">
        <v>3</v>
      </c>
      <c r="C27" s="4" t="s">
        <v>47</v>
      </c>
      <c r="D27" s="4" t="s">
        <v>48</v>
      </c>
      <c r="E27" s="4" t="s">
        <v>49</v>
      </c>
      <c r="F27" s="4" t="s">
        <v>50</v>
      </c>
      <c r="G27" s="4" t="s">
        <v>6</v>
      </c>
      <c r="H27" s="4" t="s">
        <v>51</v>
      </c>
      <c r="I27" s="4" t="s">
        <v>52</v>
      </c>
      <c r="J27" s="4" t="s">
        <v>53</v>
      </c>
      <c r="K27" s="4" t="s">
        <v>54</v>
      </c>
      <c r="L27" s="4" t="s">
        <v>55</v>
      </c>
      <c r="M27" s="4" t="s">
        <v>56</v>
      </c>
      <c r="N27" s="4" t="s">
        <v>57</v>
      </c>
      <c r="O27" s="4" t="s">
        <v>58</v>
      </c>
      <c r="P27" s="4" t="s">
        <v>59</v>
      </c>
      <c r="Q27" s="4" t="s">
        <v>60</v>
      </c>
      <c r="R27" s="4" t="s">
        <v>61</v>
      </c>
      <c r="S27" s="4" t="s">
        <v>86</v>
      </c>
      <c r="T27" s="4" t="s">
        <v>63</v>
      </c>
      <c r="U27" s="4" t="s">
        <v>64</v>
      </c>
      <c r="V27" s="4" t="s">
        <v>65</v>
      </c>
    </row>
    <row r="28" ht="16.5" customHeight="1">
      <c r="A28" s="4" t="s">
        <v>24</v>
      </c>
      <c r="B28" s="6"/>
      <c r="C28" s="6"/>
      <c r="D28" s="6"/>
      <c r="E28" s="6"/>
      <c r="F28" s="6"/>
      <c r="G28" s="6"/>
      <c r="H28" s="31"/>
      <c r="I28" s="6"/>
      <c r="J28" s="6"/>
      <c r="K28" s="6"/>
      <c r="L28" s="6"/>
      <c r="M28" s="6"/>
      <c r="N28" s="6"/>
      <c r="O28" s="6"/>
      <c r="P28" s="32"/>
      <c r="Q28" s="33"/>
      <c r="R28" s="34"/>
      <c r="S28" s="34"/>
      <c r="T28" s="33"/>
      <c r="U28" s="35"/>
      <c r="V28" s="33"/>
    </row>
    <row r="29" ht="16.5" customHeight="1">
      <c r="A29" s="4" t="s">
        <v>27</v>
      </c>
      <c r="B29" s="6"/>
      <c r="C29" s="6"/>
      <c r="D29" s="6"/>
      <c r="E29" s="6"/>
      <c r="F29" s="6"/>
      <c r="G29" s="6"/>
      <c r="H29" s="31"/>
      <c r="I29" s="6"/>
      <c r="J29" s="6"/>
      <c r="K29" s="6"/>
      <c r="L29" s="6"/>
      <c r="M29" s="6"/>
      <c r="N29" s="6"/>
      <c r="O29" s="6"/>
      <c r="P29" s="32"/>
      <c r="Q29" s="33"/>
      <c r="R29" s="34"/>
      <c r="S29" s="34"/>
      <c r="T29" s="33"/>
      <c r="U29" s="35"/>
      <c r="V29" s="33"/>
    </row>
    <row r="30" ht="16.5" customHeight="1">
      <c r="A30" s="4" t="s">
        <v>29</v>
      </c>
      <c r="B30" s="6"/>
      <c r="C30" s="6"/>
      <c r="D30" s="6"/>
      <c r="E30" s="6"/>
      <c r="F30" s="6"/>
      <c r="G30" s="6"/>
      <c r="H30" s="31"/>
      <c r="I30" s="6"/>
      <c r="J30" s="6"/>
      <c r="K30" s="6"/>
      <c r="L30" s="6"/>
      <c r="M30" s="6"/>
      <c r="N30" s="6"/>
      <c r="O30" s="6"/>
      <c r="P30" s="138"/>
      <c r="Q30" s="33"/>
      <c r="R30" s="34"/>
      <c r="S30" s="34"/>
      <c r="T30" s="33"/>
      <c r="U30" s="35"/>
      <c r="V30" s="33"/>
    </row>
    <row r="31" ht="16.5" customHeight="1">
      <c r="A31" s="4" t="s">
        <v>33</v>
      </c>
      <c r="B31" s="6">
        <v>6.0</v>
      </c>
      <c r="C31" s="6">
        <v>5.0</v>
      </c>
      <c r="D31" s="6">
        <v>1.0</v>
      </c>
      <c r="E31" s="6">
        <v>0.0</v>
      </c>
      <c r="F31" s="6">
        <v>140.0</v>
      </c>
      <c r="G31" s="6">
        <v>130.0</v>
      </c>
      <c r="H31" s="31">
        <v>28.0</v>
      </c>
      <c r="I31" s="6">
        <v>29.0</v>
      </c>
      <c r="J31" s="6">
        <v>0.0</v>
      </c>
      <c r="K31" s="6">
        <v>14.0</v>
      </c>
      <c r="L31" s="6">
        <v>5.0</v>
      </c>
      <c r="M31" s="6">
        <v>6.0</v>
      </c>
      <c r="N31" s="6">
        <v>26.0</v>
      </c>
      <c r="O31" s="6">
        <v>13.0</v>
      </c>
      <c r="P31" s="138">
        <f>+O31*9/H31</f>
        <v>4.178571429</v>
      </c>
      <c r="Q31" s="33">
        <f>(K31+L31)/H31</f>
        <v>0.6785714286</v>
      </c>
      <c r="R31" s="34">
        <f>I31/H31</f>
        <v>1.035714286</v>
      </c>
      <c r="S31" s="34">
        <f>H31/B31</f>
        <v>4.666666667</v>
      </c>
      <c r="T31" s="33">
        <f>M31/H31</f>
        <v>0.2142857143</v>
      </c>
      <c r="U31" s="35">
        <f>O31/N31</f>
        <v>0.5</v>
      </c>
      <c r="V31" s="33">
        <f>(I31+K31+L31)/H31</f>
        <v>1.714285714</v>
      </c>
    </row>
    <row r="32" ht="16.5" customHeight="1">
      <c r="A32" s="4" t="s">
        <v>35</v>
      </c>
      <c r="B32" s="6"/>
      <c r="C32" s="6"/>
      <c r="D32" s="6"/>
      <c r="E32" s="6"/>
      <c r="F32" s="6"/>
      <c r="G32" s="6"/>
      <c r="H32" s="31"/>
      <c r="I32" s="6"/>
      <c r="J32" s="6"/>
      <c r="K32" s="6"/>
      <c r="L32" s="6"/>
      <c r="M32" s="6"/>
      <c r="N32" s="6"/>
      <c r="O32" s="6"/>
      <c r="P32" s="138"/>
      <c r="Q32" s="33"/>
      <c r="R32" s="34"/>
      <c r="S32" s="34"/>
      <c r="T32" s="33"/>
      <c r="U32" s="35"/>
      <c r="V32" s="33"/>
    </row>
    <row r="33" ht="16.5" customHeight="1">
      <c r="A33" s="4" t="s">
        <v>36</v>
      </c>
      <c r="B33" s="6"/>
      <c r="C33" s="6"/>
      <c r="D33" s="6"/>
      <c r="E33" s="6"/>
      <c r="F33" s="6"/>
      <c r="G33" s="6"/>
      <c r="H33" s="31"/>
      <c r="I33" s="6"/>
      <c r="J33" s="6"/>
      <c r="K33" s="6"/>
      <c r="L33" s="6"/>
      <c r="M33" s="6"/>
      <c r="N33" s="6"/>
      <c r="O33" s="6"/>
      <c r="P33" s="138"/>
      <c r="Q33" s="33"/>
      <c r="R33" s="34"/>
      <c r="S33" s="34"/>
      <c r="T33" s="33"/>
      <c r="U33" s="35"/>
      <c r="V33" s="33"/>
    </row>
    <row r="34" ht="16.5" customHeight="1">
      <c r="A34" s="4" t="s">
        <v>37</v>
      </c>
      <c r="B34" s="6">
        <v>3.0</v>
      </c>
      <c r="C34" s="6">
        <v>1.0</v>
      </c>
      <c r="D34" s="6">
        <v>0.0</v>
      </c>
      <c r="E34" s="6">
        <v>0.0</v>
      </c>
      <c r="F34" s="6">
        <v>34.0</v>
      </c>
      <c r="G34" s="6">
        <v>25.0</v>
      </c>
      <c r="H34" s="31">
        <v>6.0</v>
      </c>
      <c r="I34" s="6">
        <v>10.0</v>
      </c>
      <c r="J34" s="6">
        <v>0.0</v>
      </c>
      <c r="K34" s="6">
        <v>8.0</v>
      </c>
      <c r="L34" s="6">
        <v>0.0</v>
      </c>
      <c r="M34" s="6">
        <v>4.0</v>
      </c>
      <c r="N34" s="6">
        <v>9.0</v>
      </c>
      <c r="O34" s="6">
        <v>7.0</v>
      </c>
      <c r="P34" s="138">
        <f>+O34*9/H34</f>
        <v>10.5</v>
      </c>
      <c r="Q34" s="33">
        <f>(K34+L34)/H34</f>
        <v>1.333333333</v>
      </c>
      <c r="R34" s="34">
        <f>I34/H34</f>
        <v>1.666666667</v>
      </c>
      <c r="S34" s="34">
        <f>H34/B34</f>
        <v>2</v>
      </c>
      <c r="T34" s="33">
        <f>M34/H34</f>
        <v>0.6666666667</v>
      </c>
      <c r="U34" s="35">
        <f>O34/N34</f>
        <v>0.7777777778</v>
      </c>
      <c r="V34" s="33">
        <f>(I34+K34+L34)/H34</f>
        <v>3</v>
      </c>
    </row>
    <row r="35" ht="16.5" customHeight="1">
      <c r="A35" s="4" t="s">
        <v>40</v>
      </c>
      <c r="B35" s="6"/>
      <c r="C35" s="6"/>
      <c r="D35" s="6"/>
      <c r="E35" s="6"/>
      <c r="F35" s="6"/>
      <c r="G35" s="6"/>
      <c r="H35" s="31"/>
      <c r="I35" s="6"/>
      <c r="J35" s="6"/>
      <c r="K35" s="6"/>
      <c r="L35" s="6"/>
      <c r="M35" s="6"/>
      <c r="N35" s="6"/>
      <c r="O35" s="6"/>
      <c r="P35" s="138"/>
      <c r="Q35" s="33"/>
      <c r="R35" s="34"/>
      <c r="S35" s="34"/>
      <c r="T35" s="33"/>
      <c r="U35" s="35"/>
      <c r="V35" s="33"/>
    </row>
    <row r="36" ht="16.5" customHeight="1">
      <c r="A36" s="4" t="s">
        <v>42</v>
      </c>
      <c r="B36" s="6"/>
      <c r="C36" s="6"/>
      <c r="D36" s="6"/>
      <c r="E36" s="6"/>
      <c r="F36" s="6"/>
      <c r="G36" s="6"/>
      <c r="H36" s="31"/>
      <c r="I36" s="6"/>
      <c r="J36" s="6"/>
      <c r="K36" s="6"/>
      <c r="L36" s="6"/>
      <c r="M36" s="6"/>
      <c r="N36" s="6"/>
      <c r="O36" s="6"/>
      <c r="P36" s="138"/>
      <c r="Q36" s="33"/>
      <c r="R36" s="34"/>
      <c r="S36" s="34"/>
      <c r="T36" s="33"/>
      <c r="U36" s="35"/>
      <c r="V36" s="33"/>
    </row>
    <row r="37" ht="16.5" customHeight="1">
      <c r="A37" s="4" t="s">
        <v>43</v>
      </c>
      <c r="B37" s="6">
        <v>2.0</v>
      </c>
      <c r="C37" s="6">
        <v>2.0</v>
      </c>
      <c r="D37" s="6">
        <v>0.0</v>
      </c>
      <c r="E37" s="6">
        <v>0.0</v>
      </c>
      <c r="F37" s="6">
        <v>36.0</v>
      </c>
      <c r="G37" s="6">
        <v>27.0</v>
      </c>
      <c r="H37" s="31">
        <v>8.0</v>
      </c>
      <c r="I37" s="6">
        <v>3.0</v>
      </c>
      <c r="J37" s="6">
        <v>0.0</v>
      </c>
      <c r="K37" s="6">
        <v>8.0</v>
      </c>
      <c r="L37" s="6">
        <v>1.0</v>
      </c>
      <c r="M37" s="6">
        <v>10.0</v>
      </c>
      <c r="N37" s="6">
        <v>4.0</v>
      </c>
      <c r="O37" s="6">
        <v>1.0</v>
      </c>
      <c r="P37" s="138">
        <f t="shared" ref="P37:P38" si="13">+O37*9/H37</f>
        <v>1.125</v>
      </c>
      <c r="Q37" s="33">
        <f t="shared" ref="Q37:Q38" si="14">(K37+L37)/H37</f>
        <v>1.125</v>
      </c>
      <c r="R37" s="34">
        <f t="shared" ref="R37:R38" si="15">I37/H37</f>
        <v>0.375</v>
      </c>
      <c r="S37" s="34">
        <f t="shared" ref="S37:S38" si="16">H37/B37</f>
        <v>4</v>
      </c>
      <c r="T37" s="33">
        <f t="shared" ref="T37:T38" si="17">M37/H37</f>
        <v>1.25</v>
      </c>
      <c r="U37" s="35">
        <f t="shared" ref="U37:U38" si="18">O37/N37</f>
        <v>0.25</v>
      </c>
      <c r="V37" s="33">
        <f t="shared" ref="V37:V38" si="19">(I37+K37+L37)/H37</f>
        <v>1.5</v>
      </c>
    </row>
    <row r="38" ht="16.5" customHeight="1">
      <c r="A38" s="23" t="s">
        <v>45</v>
      </c>
      <c r="B38" s="23"/>
      <c r="C38" s="23">
        <f t="shared" ref="C38:O38" si="12">SUM(C28:C37)</f>
        <v>8</v>
      </c>
      <c r="D38" s="23">
        <f t="shared" si="12"/>
        <v>1</v>
      </c>
      <c r="E38" s="23">
        <f t="shared" si="12"/>
        <v>0</v>
      </c>
      <c r="F38" s="23">
        <f t="shared" si="12"/>
        <v>210</v>
      </c>
      <c r="G38" s="23">
        <f t="shared" si="12"/>
        <v>182</v>
      </c>
      <c r="H38" s="37">
        <f t="shared" si="12"/>
        <v>42</v>
      </c>
      <c r="I38" s="23">
        <f t="shared" si="12"/>
        <v>42</v>
      </c>
      <c r="J38" s="23">
        <f t="shared" si="12"/>
        <v>0</v>
      </c>
      <c r="K38" s="23">
        <f t="shared" si="12"/>
        <v>30</v>
      </c>
      <c r="L38" s="23">
        <f t="shared" si="12"/>
        <v>6</v>
      </c>
      <c r="M38" s="23">
        <f t="shared" si="12"/>
        <v>20</v>
      </c>
      <c r="N38" s="23">
        <f t="shared" si="12"/>
        <v>39</v>
      </c>
      <c r="O38" s="23">
        <f t="shared" si="12"/>
        <v>21</v>
      </c>
      <c r="P38" s="38">
        <f t="shared" si="13"/>
        <v>4.5</v>
      </c>
      <c r="Q38" s="39">
        <f t="shared" si="14"/>
        <v>0.8571428571</v>
      </c>
      <c r="R38" s="40">
        <f t="shared" si="15"/>
        <v>1</v>
      </c>
      <c r="S38" s="40" t="str">
        <f t="shared" si="16"/>
        <v>#DIV/0!</v>
      </c>
      <c r="T38" s="39">
        <f t="shared" si="17"/>
        <v>0.4761904762</v>
      </c>
      <c r="U38" s="41">
        <f t="shared" si="18"/>
        <v>0.5384615385</v>
      </c>
      <c r="V38" s="39">
        <f t="shared" si="19"/>
        <v>1.857142857</v>
      </c>
    </row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8" width="8.14"/>
    <col customWidth="1" min="19" max="19" width="10.71"/>
    <col customWidth="1" min="20" max="20" width="8.14"/>
    <col customWidth="1" min="21" max="26" width="9.0"/>
  </cols>
  <sheetData>
    <row r="1" ht="16.5" customHeight="1">
      <c r="A1" s="1" t="s">
        <v>107</v>
      </c>
    </row>
    <row r="2" ht="16.5" customHeight="1">
      <c r="A2" s="3" t="s">
        <v>1</v>
      </c>
    </row>
    <row r="3" ht="16.5" customHeight="1">
      <c r="A3" s="4" t="s">
        <v>97</v>
      </c>
      <c r="B3" s="4" t="s">
        <v>98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5" t="s">
        <v>20</v>
      </c>
      <c r="T3" s="4" t="s">
        <v>21</v>
      </c>
      <c r="U3" s="4" t="s">
        <v>22</v>
      </c>
      <c r="V3" s="4" t="s">
        <v>23</v>
      </c>
      <c r="W3" s="4" t="s">
        <v>89</v>
      </c>
    </row>
    <row r="4" ht="16.5" customHeight="1">
      <c r="A4" s="4" t="s">
        <v>24</v>
      </c>
      <c r="B4" s="6">
        <v>5.0</v>
      </c>
      <c r="C4" s="134">
        <f t="shared" ref="C4:C24" si="1">+F4/E4</f>
        <v>0.09090909091</v>
      </c>
      <c r="D4" s="139">
        <v>14.0</v>
      </c>
      <c r="E4" s="139">
        <v>11.0</v>
      </c>
      <c r="F4" s="139">
        <v>1.0</v>
      </c>
      <c r="G4" s="6">
        <f t="shared" ref="G4:G6" si="2">+F4-(H4+I4+J4)</f>
        <v>1</v>
      </c>
      <c r="H4" s="139">
        <v>0.0</v>
      </c>
      <c r="I4" s="139">
        <v>0.0</v>
      </c>
      <c r="J4" s="139">
        <v>0.0</v>
      </c>
      <c r="K4" s="139">
        <v>3.0</v>
      </c>
      <c r="L4" s="139">
        <v>1.0</v>
      </c>
      <c r="M4" s="139">
        <v>3.0</v>
      </c>
      <c r="N4" s="139">
        <v>3.0</v>
      </c>
      <c r="O4" s="139">
        <v>5.0</v>
      </c>
      <c r="P4" s="8">
        <f t="shared" ref="P4:P6" si="3">+O4/D4</f>
        <v>0.3571428571</v>
      </c>
      <c r="Q4" s="9">
        <f t="shared" ref="Q4:Q6" si="4">+(G4*1+H4*2+I4*3+J4*4)/E4</f>
        <v>0.09090909091</v>
      </c>
      <c r="R4" s="131">
        <f t="shared" ref="R4:R6" si="5">+(F4+N4)/D4</f>
        <v>0.2857142857</v>
      </c>
      <c r="S4" s="11">
        <f t="shared" ref="S4:S6" si="6">+R4+Q4</f>
        <v>0.3766233766</v>
      </c>
      <c r="T4" s="136">
        <f t="shared" ref="T4:T5" si="7">O4/(D4-(F4+N4))</f>
        <v>0.5</v>
      </c>
      <c r="U4" s="13">
        <f t="shared" ref="U4:U6" si="8">RANK(R4,$R$4:$R$23)</f>
        <v>15</v>
      </c>
      <c r="V4" s="14">
        <f t="shared" ref="V4:V6" si="9">RANK(S4,$S$4:$S$23)</f>
        <v>16</v>
      </c>
      <c r="W4" s="36"/>
      <c r="Y4" s="2"/>
    </row>
    <row r="5" ht="16.5" customHeight="1">
      <c r="A5" s="4" t="s">
        <v>25</v>
      </c>
      <c r="B5" s="6">
        <v>5.0</v>
      </c>
      <c r="C5" s="134">
        <f t="shared" si="1"/>
        <v>0</v>
      </c>
      <c r="D5" s="139">
        <v>9.0</v>
      </c>
      <c r="E5" s="139">
        <v>6.0</v>
      </c>
      <c r="F5" s="139">
        <v>0.0</v>
      </c>
      <c r="G5" s="6">
        <f t="shared" si="2"/>
        <v>0</v>
      </c>
      <c r="H5" s="139">
        <v>0.0</v>
      </c>
      <c r="I5" s="139">
        <v>0.0</v>
      </c>
      <c r="J5" s="139">
        <v>0.0</v>
      </c>
      <c r="K5" s="139">
        <v>1.0</v>
      </c>
      <c r="L5" s="139">
        <v>0.0</v>
      </c>
      <c r="M5" s="139">
        <v>0.0</v>
      </c>
      <c r="N5" s="139">
        <v>3.0</v>
      </c>
      <c r="O5" s="139">
        <v>5.0</v>
      </c>
      <c r="P5" s="8">
        <f t="shared" si="3"/>
        <v>0.5555555556</v>
      </c>
      <c r="Q5" s="9">
        <f t="shared" si="4"/>
        <v>0</v>
      </c>
      <c r="R5" s="131">
        <f t="shared" si="5"/>
        <v>0.3333333333</v>
      </c>
      <c r="S5" s="11">
        <f t="shared" si="6"/>
        <v>0.3333333333</v>
      </c>
      <c r="T5" s="136">
        <f t="shared" si="7"/>
        <v>0.8333333333</v>
      </c>
      <c r="U5" s="13">
        <f t="shared" si="8"/>
        <v>13</v>
      </c>
      <c r="V5" s="14">
        <f t="shared" si="9"/>
        <v>17</v>
      </c>
      <c r="W5" s="36"/>
      <c r="Y5" s="2"/>
    </row>
    <row r="6" ht="16.5" customHeight="1">
      <c r="A6" s="4" t="s">
        <v>26</v>
      </c>
      <c r="B6" s="6">
        <v>5.0</v>
      </c>
      <c r="C6" s="134">
        <f t="shared" si="1"/>
        <v>0.6</v>
      </c>
      <c r="D6" s="139">
        <v>10.0</v>
      </c>
      <c r="E6" s="139">
        <v>10.0</v>
      </c>
      <c r="F6" s="139">
        <v>6.0</v>
      </c>
      <c r="G6" s="6">
        <f t="shared" si="2"/>
        <v>5</v>
      </c>
      <c r="H6" s="139">
        <v>1.0</v>
      </c>
      <c r="I6" s="139">
        <v>0.0</v>
      </c>
      <c r="J6" s="139">
        <v>0.0</v>
      </c>
      <c r="K6" s="139">
        <v>1.0</v>
      </c>
      <c r="L6" s="139">
        <v>8.0</v>
      </c>
      <c r="M6" s="139">
        <v>1.0</v>
      </c>
      <c r="N6" s="139">
        <v>0.0</v>
      </c>
      <c r="O6" s="139">
        <v>0.0</v>
      </c>
      <c r="P6" s="8">
        <f t="shared" si="3"/>
        <v>0</v>
      </c>
      <c r="Q6" s="9">
        <f t="shared" si="4"/>
        <v>0.7</v>
      </c>
      <c r="R6" s="131">
        <f t="shared" si="5"/>
        <v>0.6</v>
      </c>
      <c r="S6" s="11">
        <f t="shared" si="6"/>
        <v>1.3</v>
      </c>
      <c r="T6" s="136"/>
      <c r="U6" s="13">
        <f t="shared" si="8"/>
        <v>5</v>
      </c>
      <c r="V6" s="14">
        <f t="shared" si="9"/>
        <v>4</v>
      </c>
      <c r="W6" s="36"/>
      <c r="Y6" s="2"/>
    </row>
    <row r="7" ht="16.5" customHeight="1">
      <c r="A7" s="4" t="s">
        <v>27</v>
      </c>
      <c r="B7" s="6">
        <v>1.0</v>
      </c>
      <c r="C7" s="134">
        <f t="shared" si="1"/>
        <v>0</v>
      </c>
      <c r="D7" s="139">
        <v>1.0</v>
      </c>
      <c r="E7" s="139">
        <v>1.0</v>
      </c>
      <c r="F7" s="139">
        <v>0.0</v>
      </c>
      <c r="G7" s="6">
        <v>0.0</v>
      </c>
      <c r="H7" s="139">
        <v>0.0</v>
      </c>
      <c r="I7" s="139">
        <v>0.0</v>
      </c>
      <c r="J7" s="139">
        <v>0.0</v>
      </c>
      <c r="K7" s="139">
        <v>0.0</v>
      </c>
      <c r="L7" s="139">
        <v>0.0</v>
      </c>
      <c r="M7" s="139">
        <v>0.0</v>
      </c>
      <c r="N7" s="139">
        <v>0.0</v>
      </c>
      <c r="O7" s="139">
        <v>1.0</v>
      </c>
      <c r="P7" s="140"/>
      <c r="Q7" s="75"/>
      <c r="R7" s="141"/>
      <c r="S7" s="11"/>
      <c r="T7" s="136"/>
      <c r="U7" s="13"/>
      <c r="V7" s="14"/>
      <c r="W7" s="36"/>
      <c r="Y7" s="2"/>
    </row>
    <row r="8" ht="16.5" customHeight="1">
      <c r="A8" s="4" t="s">
        <v>28</v>
      </c>
      <c r="B8" s="6">
        <v>7.0</v>
      </c>
      <c r="C8" s="134">
        <f t="shared" si="1"/>
        <v>0.5</v>
      </c>
      <c r="D8" s="139">
        <v>20.0</v>
      </c>
      <c r="E8" s="139">
        <v>14.0</v>
      </c>
      <c r="F8" s="139">
        <v>7.0</v>
      </c>
      <c r="G8" s="6">
        <f t="shared" ref="G8:G23" si="10">+F8-(H8+I8+J8)</f>
        <v>4</v>
      </c>
      <c r="H8" s="139">
        <v>2.0</v>
      </c>
      <c r="I8" s="139">
        <v>0.0</v>
      </c>
      <c r="J8" s="139">
        <v>1.0</v>
      </c>
      <c r="K8" s="139">
        <v>9.0</v>
      </c>
      <c r="L8" s="139">
        <v>7.0</v>
      </c>
      <c r="M8" s="139">
        <v>2.0</v>
      </c>
      <c r="N8" s="139">
        <v>6.0</v>
      </c>
      <c r="O8" s="139">
        <v>2.0</v>
      </c>
      <c r="P8" s="8">
        <f t="shared" ref="P8:P24" si="11">+O8/D8</f>
        <v>0.1</v>
      </c>
      <c r="Q8" s="9">
        <f t="shared" ref="Q8:Q19" si="12">+(G8*1+H8*2+I8*3+J8*4)/E8</f>
        <v>0.8571428571</v>
      </c>
      <c r="R8" s="131">
        <f t="shared" ref="R8:R23" si="13">+(F8+N8)/D8</f>
        <v>0.65</v>
      </c>
      <c r="S8" s="11">
        <f t="shared" ref="S8:S23" si="14">+R8+Q8</f>
        <v>1.507142857</v>
      </c>
      <c r="T8" s="136">
        <f>O8/(D8-(F8+N8))</f>
        <v>0.2857142857</v>
      </c>
      <c r="U8" s="13">
        <f t="shared" ref="U8:U23" si="15">RANK(R8,$R$4:$R$23)</f>
        <v>4</v>
      </c>
      <c r="V8" s="14">
        <f t="shared" ref="V8:V23" si="16">RANK(S8,$S$4:$S$23)</f>
        <v>1</v>
      </c>
      <c r="W8" s="36">
        <v>1.0</v>
      </c>
      <c r="Y8" s="2"/>
    </row>
    <row r="9" ht="16.5" customHeight="1">
      <c r="A9" s="4" t="s">
        <v>29</v>
      </c>
      <c r="B9" s="6">
        <v>2.0</v>
      </c>
      <c r="C9" s="134">
        <f t="shared" si="1"/>
        <v>0.25</v>
      </c>
      <c r="D9" s="139">
        <v>5.0</v>
      </c>
      <c r="E9" s="139">
        <v>4.0</v>
      </c>
      <c r="F9" s="139">
        <v>1.0</v>
      </c>
      <c r="G9" s="6">
        <f t="shared" si="10"/>
        <v>1</v>
      </c>
      <c r="H9" s="139">
        <v>0.0</v>
      </c>
      <c r="I9" s="139">
        <v>0.0</v>
      </c>
      <c r="J9" s="139">
        <v>0.0</v>
      </c>
      <c r="K9" s="139">
        <v>2.0</v>
      </c>
      <c r="L9" s="139">
        <v>1.0</v>
      </c>
      <c r="M9" s="139">
        <v>1.0</v>
      </c>
      <c r="N9" s="139">
        <v>1.0</v>
      </c>
      <c r="O9" s="139">
        <v>0.0</v>
      </c>
      <c r="P9" s="140">
        <f t="shared" si="11"/>
        <v>0</v>
      </c>
      <c r="Q9" s="75">
        <f t="shared" si="12"/>
        <v>0.25</v>
      </c>
      <c r="R9" s="141">
        <f t="shared" si="13"/>
        <v>0.4</v>
      </c>
      <c r="S9" s="11">
        <f t="shared" si="14"/>
        <v>0.65</v>
      </c>
      <c r="T9" s="136"/>
      <c r="U9" s="13">
        <f t="shared" si="15"/>
        <v>10</v>
      </c>
      <c r="V9" s="14">
        <f t="shared" si="16"/>
        <v>14</v>
      </c>
      <c r="W9" s="36"/>
      <c r="Y9" s="2"/>
    </row>
    <row r="10" ht="16.5" customHeight="1">
      <c r="A10" s="4" t="s">
        <v>30</v>
      </c>
      <c r="B10" s="6">
        <v>6.0</v>
      </c>
      <c r="C10" s="134">
        <f t="shared" si="1"/>
        <v>0.5</v>
      </c>
      <c r="D10" s="139">
        <v>12.0</v>
      </c>
      <c r="E10" s="139">
        <v>10.0</v>
      </c>
      <c r="F10" s="139">
        <v>5.0</v>
      </c>
      <c r="G10" s="6">
        <f t="shared" si="10"/>
        <v>4</v>
      </c>
      <c r="H10" s="139">
        <v>1.0</v>
      </c>
      <c r="I10" s="139">
        <v>0.0</v>
      </c>
      <c r="J10" s="139">
        <v>0.0</v>
      </c>
      <c r="K10" s="139">
        <v>3.0</v>
      </c>
      <c r="L10" s="139">
        <v>3.0</v>
      </c>
      <c r="M10" s="139">
        <v>10.0</v>
      </c>
      <c r="N10" s="139">
        <v>2.0</v>
      </c>
      <c r="O10" s="139">
        <v>2.0</v>
      </c>
      <c r="P10" s="8">
        <f t="shared" si="11"/>
        <v>0.1666666667</v>
      </c>
      <c r="Q10" s="9">
        <f t="shared" si="12"/>
        <v>0.6</v>
      </c>
      <c r="R10" s="131">
        <f t="shared" si="13"/>
        <v>0.5833333333</v>
      </c>
      <c r="S10" s="11">
        <f t="shared" si="14"/>
        <v>1.183333333</v>
      </c>
      <c r="T10" s="136"/>
      <c r="U10" s="13">
        <f t="shared" si="15"/>
        <v>6</v>
      </c>
      <c r="V10" s="14">
        <f t="shared" si="16"/>
        <v>6</v>
      </c>
      <c r="W10" s="36"/>
      <c r="Y10" s="2"/>
    </row>
    <row r="11" ht="16.5" customHeight="1">
      <c r="A11" s="4" t="s">
        <v>31</v>
      </c>
      <c r="B11" s="6">
        <v>5.0</v>
      </c>
      <c r="C11" s="134">
        <f t="shared" si="1"/>
        <v>0.3</v>
      </c>
      <c r="D11" s="139">
        <v>11.0</v>
      </c>
      <c r="E11" s="139">
        <v>10.0</v>
      </c>
      <c r="F11" s="139">
        <v>3.0</v>
      </c>
      <c r="G11" s="6">
        <f t="shared" si="10"/>
        <v>2</v>
      </c>
      <c r="H11" s="139">
        <v>1.0</v>
      </c>
      <c r="I11" s="139">
        <v>0.0</v>
      </c>
      <c r="J11" s="139">
        <v>0.0</v>
      </c>
      <c r="K11" s="139">
        <v>2.0</v>
      </c>
      <c r="L11" s="139">
        <v>1.0</v>
      </c>
      <c r="M11" s="139">
        <v>5.0</v>
      </c>
      <c r="N11" s="139">
        <v>1.0</v>
      </c>
      <c r="O11" s="139">
        <v>2.0</v>
      </c>
      <c r="P11" s="8">
        <f t="shared" si="11"/>
        <v>0.1818181818</v>
      </c>
      <c r="Q11" s="9">
        <f t="shared" si="12"/>
        <v>0.4</v>
      </c>
      <c r="R11" s="131">
        <f t="shared" si="13"/>
        <v>0.3636363636</v>
      </c>
      <c r="S11" s="11">
        <f t="shared" si="14"/>
        <v>0.7636363636</v>
      </c>
      <c r="T11" s="136">
        <f t="shared" ref="T11:T12" si="17">O11/(D11-(F11+N11))</f>
        <v>0.2857142857</v>
      </c>
      <c r="U11" s="13">
        <f t="shared" si="15"/>
        <v>12</v>
      </c>
      <c r="V11" s="14">
        <f t="shared" si="16"/>
        <v>11</v>
      </c>
      <c r="W11" s="36"/>
      <c r="Y11" s="2"/>
    </row>
    <row r="12" ht="16.5" customHeight="1">
      <c r="A12" s="4" t="s">
        <v>32</v>
      </c>
      <c r="B12" s="6">
        <v>3.0</v>
      </c>
      <c r="C12" s="134">
        <f t="shared" si="1"/>
        <v>0.2857142857</v>
      </c>
      <c r="D12" s="139">
        <v>8.0</v>
      </c>
      <c r="E12" s="139">
        <v>7.0</v>
      </c>
      <c r="F12" s="139">
        <v>2.0</v>
      </c>
      <c r="G12" s="6">
        <f t="shared" si="10"/>
        <v>2</v>
      </c>
      <c r="H12" s="139">
        <v>0.0</v>
      </c>
      <c r="I12" s="139">
        <v>0.0</v>
      </c>
      <c r="J12" s="139">
        <v>0.0</v>
      </c>
      <c r="K12" s="139">
        <v>4.0</v>
      </c>
      <c r="L12" s="139">
        <v>3.0</v>
      </c>
      <c r="M12" s="139">
        <v>2.0</v>
      </c>
      <c r="N12" s="139">
        <v>0.0</v>
      </c>
      <c r="O12" s="139">
        <v>0.0</v>
      </c>
      <c r="P12" s="8">
        <f t="shared" si="11"/>
        <v>0</v>
      </c>
      <c r="Q12" s="9">
        <f t="shared" si="12"/>
        <v>0.2857142857</v>
      </c>
      <c r="R12" s="131">
        <f t="shared" si="13"/>
        <v>0.25</v>
      </c>
      <c r="S12" s="11">
        <f t="shared" si="14"/>
        <v>0.5357142857</v>
      </c>
      <c r="T12" s="136">
        <f t="shared" si="17"/>
        <v>0</v>
      </c>
      <c r="U12" s="13">
        <f t="shared" si="15"/>
        <v>16</v>
      </c>
      <c r="V12" s="14">
        <f t="shared" si="16"/>
        <v>15</v>
      </c>
      <c r="W12" s="36"/>
      <c r="Y12" s="2"/>
    </row>
    <row r="13" ht="16.5" customHeight="1">
      <c r="A13" s="4" t="s">
        <v>33</v>
      </c>
      <c r="B13" s="6">
        <v>1.0</v>
      </c>
      <c r="C13" s="134">
        <f t="shared" si="1"/>
        <v>0</v>
      </c>
      <c r="D13" s="139">
        <v>2.0</v>
      </c>
      <c r="E13" s="139">
        <v>2.0</v>
      </c>
      <c r="F13" s="139">
        <v>0.0</v>
      </c>
      <c r="G13" s="6">
        <f t="shared" si="10"/>
        <v>0</v>
      </c>
      <c r="H13" s="139">
        <v>0.0</v>
      </c>
      <c r="I13" s="139">
        <v>0.0</v>
      </c>
      <c r="J13" s="139">
        <v>0.0</v>
      </c>
      <c r="K13" s="139">
        <v>0.0</v>
      </c>
      <c r="L13" s="139">
        <v>0.0</v>
      </c>
      <c r="M13" s="139">
        <v>0.0</v>
      </c>
      <c r="N13" s="139">
        <v>0.0</v>
      </c>
      <c r="O13" s="139">
        <v>0.0</v>
      </c>
      <c r="P13" s="140">
        <f t="shared" si="11"/>
        <v>0</v>
      </c>
      <c r="Q13" s="75">
        <f t="shared" si="12"/>
        <v>0</v>
      </c>
      <c r="R13" s="141">
        <f t="shared" si="13"/>
        <v>0</v>
      </c>
      <c r="S13" s="11">
        <f t="shared" si="14"/>
        <v>0</v>
      </c>
      <c r="T13" s="136"/>
      <c r="U13" s="13">
        <f t="shared" si="15"/>
        <v>19</v>
      </c>
      <c r="V13" s="14">
        <f t="shared" si="16"/>
        <v>19</v>
      </c>
      <c r="W13" s="36"/>
      <c r="Y13" s="2"/>
    </row>
    <row r="14" ht="16.5" customHeight="1">
      <c r="A14" s="4" t="s">
        <v>35</v>
      </c>
      <c r="B14" s="6">
        <v>7.0</v>
      </c>
      <c r="C14" s="134">
        <f t="shared" si="1"/>
        <v>0.3333333333</v>
      </c>
      <c r="D14" s="139">
        <v>19.0</v>
      </c>
      <c r="E14" s="139">
        <v>15.0</v>
      </c>
      <c r="F14" s="139">
        <v>5.0</v>
      </c>
      <c r="G14" s="6">
        <f t="shared" si="10"/>
        <v>4</v>
      </c>
      <c r="H14" s="139">
        <v>1.0</v>
      </c>
      <c r="I14" s="139">
        <v>0.0</v>
      </c>
      <c r="J14" s="139">
        <v>0.0</v>
      </c>
      <c r="K14" s="139">
        <v>7.0</v>
      </c>
      <c r="L14" s="139">
        <v>3.0</v>
      </c>
      <c r="M14" s="139">
        <v>6.0</v>
      </c>
      <c r="N14" s="139">
        <v>3.0</v>
      </c>
      <c r="O14" s="139">
        <v>7.0</v>
      </c>
      <c r="P14" s="8">
        <f t="shared" si="11"/>
        <v>0.3684210526</v>
      </c>
      <c r="Q14" s="9">
        <f t="shared" si="12"/>
        <v>0.4</v>
      </c>
      <c r="R14" s="131">
        <f t="shared" si="13"/>
        <v>0.4210526316</v>
      </c>
      <c r="S14" s="11">
        <f t="shared" si="14"/>
        <v>0.8210526316</v>
      </c>
      <c r="T14" s="136">
        <f t="shared" ref="T14:T15" si="18">O14/(D14-(F14+N14))</f>
        <v>0.6363636364</v>
      </c>
      <c r="U14" s="13">
        <f t="shared" si="15"/>
        <v>9</v>
      </c>
      <c r="V14" s="14">
        <f t="shared" si="16"/>
        <v>9</v>
      </c>
      <c r="W14" s="36"/>
      <c r="Y14" s="2"/>
    </row>
    <row r="15" ht="16.5" customHeight="1">
      <c r="A15" s="5" t="s">
        <v>36</v>
      </c>
      <c r="B15" s="6">
        <v>4.0</v>
      </c>
      <c r="C15" s="134">
        <f t="shared" si="1"/>
        <v>0.2857142857</v>
      </c>
      <c r="D15" s="139">
        <v>8.0</v>
      </c>
      <c r="E15" s="139">
        <v>7.0</v>
      </c>
      <c r="F15" s="139">
        <v>2.0</v>
      </c>
      <c r="G15" s="6">
        <f t="shared" si="10"/>
        <v>1</v>
      </c>
      <c r="H15" s="139">
        <v>1.0</v>
      </c>
      <c r="I15" s="139">
        <v>0.0</v>
      </c>
      <c r="J15" s="139">
        <v>0.0</v>
      </c>
      <c r="K15" s="139">
        <v>3.0</v>
      </c>
      <c r="L15" s="139">
        <v>2.0</v>
      </c>
      <c r="M15" s="139">
        <v>1.0</v>
      </c>
      <c r="N15" s="139">
        <v>0.0</v>
      </c>
      <c r="O15" s="139">
        <v>2.0</v>
      </c>
      <c r="P15" s="8">
        <f t="shared" si="11"/>
        <v>0.25</v>
      </c>
      <c r="Q15" s="9">
        <f t="shared" si="12"/>
        <v>0.4285714286</v>
      </c>
      <c r="R15" s="131">
        <f t="shared" si="13"/>
        <v>0.25</v>
      </c>
      <c r="S15" s="11">
        <f t="shared" si="14"/>
        <v>0.6785714286</v>
      </c>
      <c r="T15" s="136">
        <f t="shared" si="18"/>
        <v>0.3333333333</v>
      </c>
      <c r="U15" s="13">
        <f t="shared" si="15"/>
        <v>16</v>
      </c>
      <c r="V15" s="14">
        <f t="shared" si="16"/>
        <v>12</v>
      </c>
      <c r="W15" s="36"/>
      <c r="Y15" s="2"/>
    </row>
    <row r="16" ht="16.5" customHeight="1">
      <c r="A16" s="142" t="s">
        <v>37</v>
      </c>
      <c r="B16" s="6">
        <v>5.0</v>
      </c>
      <c r="C16" s="134">
        <f t="shared" si="1"/>
        <v>0.625</v>
      </c>
      <c r="D16" s="139">
        <v>11.0</v>
      </c>
      <c r="E16" s="139">
        <v>8.0</v>
      </c>
      <c r="F16" s="139">
        <v>5.0</v>
      </c>
      <c r="G16" s="6">
        <f t="shared" si="10"/>
        <v>5</v>
      </c>
      <c r="H16" s="139">
        <v>0.0</v>
      </c>
      <c r="I16" s="139">
        <v>0.0</v>
      </c>
      <c r="J16" s="139">
        <v>0.0</v>
      </c>
      <c r="K16" s="139">
        <v>3.0</v>
      </c>
      <c r="L16" s="139">
        <v>1.0</v>
      </c>
      <c r="M16" s="139">
        <v>5.0</v>
      </c>
      <c r="N16" s="139">
        <v>3.0</v>
      </c>
      <c r="O16" s="139">
        <v>1.0</v>
      </c>
      <c r="P16" s="8">
        <f t="shared" si="11"/>
        <v>0.09090909091</v>
      </c>
      <c r="Q16" s="9">
        <f t="shared" si="12"/>
        <v>0.625</v>
      </c>
      <c r="R16" s="131">
        <f t="shared" si="13"/>
        <v>0.7272727273</v>
      </c>
      <c r="S16" s="11">
        <f t="shared" si="14"/>
        <v>1.352272727</v>
      </c>
      <c r="T16" s="136"/>
      <c r="U16" s="13">
        <f t="shared" si="15"/>
        <v>2</v>
      </c>
      <c r="V16" s="14">
        <f t="shared" si="16"/>
        <v>3</v>
      </c>
      <c r="W16" s="36"/>
      <c r="Y16" s="2"/>
    </row>
    <row r="17" ht="16.5" customHeight="1">
      <c r="A17" s="4" t="s">
        <v>38</v>
      </c>
      <c r="B17" s="6">
        <v>7.0</v>
      </c>
      <c r="C17" s="134">
        <f t="shared" si="1"/>
        <v>0.4117647059</v>
      </c>
      <c r="D17" s="139">
        <v>18.0</v>
      </c>
      <c r="E17" s="139">
        <v>17.0</v>
      </c>
      <c r="F17" s="139">
        <v>7.0</v>
      </c>
      <c r="G17" s="6">
        <f t="shared" si="10"/>
        <v>5</v>
      </c>
      <c r="H17" s="139">
        <v>2.0</v>
      </c>
      <c r="I17" s="139">
        <v>0.0</v>
      </c>
      <c r="J17" s="139">
        <v>0.0</v>
      </c>
      <c r="K17" s="139">
        <v>6.0</v>
      </c>
      <c r="L17" s="139">
        <v>6.0</v>
      </c>
      <c r="M17" s="139">
        <v>3.0</v>
      </c>
      <c r="N17" s="139">
        <v>1.0</v>
      </c>
      <c r="O17" s="139">
        <v>3.0</v>
      </c>
      <c r="P17" s="8">
        <f t="shared" si="11"/>
        <v>0.1666666667</v>
      </c>
      <c r="Q17" s="9">
        <f t="shared" si="12"/>
        <v>0.5294117647</v>
      </c>
      <c r="R17" s="131">
        <f t="shared" si="13"/>
        <v>0.4444444444</v>
      </c>
      <c r="S17" s="11">
        <f t="shared" si="14"/>
        <v>0.9738562092</v>
      </c>
      <c r="T17" s="136">
        <f t="shared" ref="T17:T19" si="19">O17/(D17-(F17+N17))</f>
        <v>0.3</v>
      </c>
      <c r="U17" s="13">
        <f t="shared" si="15"/>
        <v>8</v>
      </c>
      <c r="V17" s="14">
        <f t="shared" si="16"/>
        <v>7</v>
      </c>
      <c r="W17" s="36">
        <v>1.0</v>
      </c>
      <c r="Y17" s="2"/>
    </row>
    <row r="18" ht="16.5" customHeight="1">
      <c r="A18" s="4" t="s">
        <v>39</v>
      </c>
      <c r="B18" s="6">
        <v>3.0</v>
      </c>
      <c r="C18" s="134">
        <f t="shared" si="1"/>
        <v>0.4</v>
      </c>
      <c r="D18" s="139">
        <v>6.0</v>
      </c>
      <c r="E18" s="139">
        <v>5.0</v>
      </c>
      <c r="F18" s="139">
        <v>2.0</v>
      </c>
      <c r="G18" s="6">
        <f t="shared" si="10"/>
        <v>1</v>
      </c>
      <c r="H18" s="139">
        <v>0.0</v>
      </c>
      <c r="I18" s="139">
        <v>0.0</v>
      </c>
      <c r="J18" s="139">
        <v>1.0</v>
      </c>
      <c r="K18" s="139">
        <v>3.0</v>
      </c>
      <c r="L18" s="139">
        <v>3.0</v>
      </c>
      <c r="M18" s="139">
        <v>0.0</v>
      </c>
      <c r="N18" s="139">
        <v>1.0</v>
      </c>
      <c r="O18" s="139">
        <v>1.0</v>
      </c>
      <c r="P18" s="8">
        <f t="shared" si="11"/>
        <v>0.1666666667</v>
      </c>
      <c r="Q18" s="9">
        <f t="shared" si="12"/>
        <v>1</v>
      </c>
      <c r="R18" s="131">
        <f t="shared" si="13"/>
        <v>0.5</v>
      </c>
      <c r="S18" s="11">
        <f t="shared" si="14"/>
        <v>1.5</v>
      </c>
      <c r="T18" s="136">
        <f t="shared" si="19"/>
        <v>0.3333333333</v>
      </c>
      <c r="U18" s="13">
        <f t="shared" si="15"/>
        <v>7</v>
      </c>
      <c r="V18" s="14">
        <f t="shared" si="16"/>
        <v>2</v>
      </c>
      <c r="W18" s="36">
        <v>1.0</v>
      </c>
      <c r="Y18" s="2"/>
    </row>
    <row r="19" ht="16.5" customHeight="1">
      <c r="A19" s="4" t="s">
        <v>40</v>
      </c>
      <c r="B19" s="6">
        <v>3.0</v>
      </c>
      <c r="C19" s="134">
        <f t="shared" si="1"/>
        <v>0</v>
      </c>
      <c r="D19" s="139">
        <v>4.0</v>
      </c>
      <c r="E19" s="139">
        <v>3.0</v>
      </c>
      <c r="F19" s="139">
        <v>0.0</v>
      </c>
      <c r="G19" s="6">
        <f t="shared" si="10"/>
        <v>0</v>
      </c>
      <c r="H19" s="139">
        <v>0.0</v>
      </c>
      <c r="I19" s="139">
        <v>0.0</v>
      </c>
      <c r="J19" s="139">
        <v>0.0</v>
      </c>
      <c r="K19" s="139">
        <v>1.0</v>
      </c>
      <c r="L19" s="139">
        <v>0.0</v>
      </c>
      <c r="M19" s="139">
        <v>0.0</v>
      </c>
      <c r="N19" s="139">
        <v>1.0</v>
      </c>
      <c r="O19" s="139">
        <v>0.0</v>
      </c>
      <c r="P19" s="143">
        <f t="shared" si="11"/>
        <v>0</v>
      </c>
      <c r="Q19" s="75">
        <f t="shared" si="12"/>
        <v>0</v>
      </c>
      <c r="R19" s="141">
        <f t="shared" si="13"/>
        <v>0.25</v>
      </c>
      <c r="S19" s="11">
        <f t="shared" si="14"/>
        <v>0.25</v>
      </c>
      <c r="T19" s="136">
        <f t="shared" si="19"/>
        <v>0</v>
      </c>
      <c r="U19" s="13">
        <f t="shared" si="15"/>
        <v>16</v>
      </c>
      <c r="V19" s="14">
        <f t="shared" si="16"/>
        <v>18</v>
      </c>
      <c r="W19" s="36"/>
      <c r="Y19" s="2"/>
    </row>
    <row r="20" ht="16.5" customHeight="1">
      <c r="A20" s="4" t="s">
        <v>41</v>
      </c>
      <c r="B20" s="6">
        <v>3.0</v>
      </c>
      <c r="C20" s="134">
        <f t="shared" si="1"/>
        <v>0.75</v>
      </c>
      <c r="D20" s="139">
        <v>5.0</v>
      </c>
      <c r="E20" s="139">
        <v>4.0</v>
      </c>
      <c r="F20" s="139">
        <v>3.0</v>
      </c>
      <c r="G20" s="6">
        <f t="shared" si="10"/>
        <v>3</v>
      </c>
      <c r="H20" s="139">
        <v>0.0</v>
      </c>
      <c r="I20" s="139">
        <v>0.0</v>
      </c>
      <c r="J20" s="139">
        <v>0.0</v>
      </c>
      <c r="K20" s="139">
        <v>2.0</v>
      </c>
      <c r="L20" s="139">
        <v>0.0</v>
      </c>
      <c r="M20" s="139">
        <v>0.0</v>
      </c>
      <c r="N20" s="139">
        <v>1.0</v>
      </c>
      <c r="O20" s="139">
        <v>0.0</v>
      </c>
      <c r="P20" s="8">
        <f t="shared" si="11"/>
        <v>0</v>
      </c>
      <c r="Q20" s="9"/>
      <c r="R20" s="131">
        <f t="shared" si="13"/>
        <v>0.8</v>
      </c>
      <c r="S20" s="11">
        <f t="shared" si="14"/>
        <v>0.8</v>
      </c>
      <c r="T20" s="136"/>
      <c r="U20" s="13">
        <f t="shared" si="15"/>
        <v>1</v>
      </c>
      <c r="V20" s="14">
        <f t="shared" si="16"/>
        <v>10</v>
      </c>
      <c r="W20" s="36">
        <v>1.0</v>
      </c>
      <c r="Y20" s="2"/>
    </row>
    <row r="21" ht="16.5" customHeight="1">
      <c r="A21" s="4" t="s">
        <v>42</v>
      </c>
      <c r="B21" s="6">
        <v>5.0</v>
      </c>
      <c r="C21" s="134">
        <f t="shared" si="1"/>
        <v>0.5714285714</v>
      </c>
      <c r="D21" s="139">
        <v>13.0</v>
      </c>
      <c r="E21" s="139">
        <v>7.0</v>
      </c>
      <c r="F21" s="139">
        <v>4.0</v>
      </c>
      <c r="G21" s="6">
        <f t="shared" si="10"/>
        <v>4</v>
      </c>
      <c r="H21" s="139">
        <v>0.0</v>
      </c>
      <c r="I21" s="139">
        <v>0.0</v>
      </c>
      <c r="J21" s="139">
        <v>0.0</v>
      </c>
      <c r="K21" s="139">
        <v>3.0</v>
      </c>
      <c r="L21" s="139">
        <v>7.0</v>
      </c>
      <c r="M21" s="139">
        <v>3.0</v>
      </c>
      <c r="N21" s="139">
        <v>5.0</v>
      </c>
      <c r="O21" s="139">
        <v>1.0</v>
      </c>
      <c r="P21" s="8">
        <f t="shared" si="11"/>
        <v>0.07692307692</v>
      </c>
      <c r="Q21" s="9">
        <f t="shared" ref="Q21:Q23" si="20">+(G21*1+H21*2+I21*3+J21*4)/E21</f>
        <v>0.5714285714</v>
      </c>
      <c r="R21" s="131">
        <f t="shared" si="13"/>
        <v>0.6923076923</v>
      </c>
      <c r="S21" s="11">
        <f t="shared" si="14"/>
        <v>1.263736264</v>
      </c>
      <c r="T21" s="136"/>
      <c r="U21" s="13">
        <f t="shared" si="15"/>
        <v>3</v>
      </c>
      <c r="V21" s="14">
        <f t="shared" si="16"/>
        <v>5</v>
      </c>
      <c r="W21" s="36">
        <v>2.0</v>
      </c>
      <c r="Y21" s="2"/>
    </row>
    <row r="22" ht="16.5" customHeight="1">
      <c r="A22" s="4" t="s">
        <v>43</v>
      </c>
      <c r="B22" s="6">
        <v>4.0</v>
      </c>
      <c r="C22" s="134">
        <f t="shared" si="1"/>
        <v>0.375</v>
      </c>
      <c r="D22" s="139">
        <v>10.0</v>
      </c>
      <c r="E22" s="139">
        <v>8.0</v>
      </c>
      <c r="F22" s="139">
        <v>3.0</v>
      </c>
      <c r="G22" s="6">
        <f t="shared" si="10"/>
        <v>2</v>
      </c>
      <c r="H22" s="139">
        <v>1.0</v>
      </c>
      <c r="I22" s="139">
        <v>0.0</v>
      </c>
      <c r="J22" s="139">
        <v>0.0</v>
      </c>
      <c r="K22" s="139">
        <v>3.0</v>
      </c>
      <c r="L22" s="139">
        <v>4.0</v>
      </c>
      <c r="M22" s="139">
        <v>2.0</v>
      </c>
      <c r="N22" s="139">
        <v>1.0</v>
      </c>
      <c r="O22" s="139">
        <v>2.0</v>
      </c>
      <c r="P22" s="8">
        <f t="shared" si="11"/>
        <v>0.2</v>
      </c>
      <c r="Q22" s="9">
        <f t="shared" si="20"/>
        <v>0.5</v>
      </c>
      <c r="R22" s="131">
        <f t="shared" si="13"/>
        <v>0.4</v>
      </c>
      <c r="S22" s="11">
        <f t="shared" si="14"/>
        <v>0.9</v>
      </c>
      <c r="T22" s="136">
        <f t="shared" ref="T22:T23" si="21">O22/(D22-(F22+N22))</f>
        <v>0.3333333333</v>
      </c>
      <c r="U22" s="13">
        <f t="shared" si="15"/>
        <v>10</v>
      </c>
      <c r="V22" s="14">
        <f t="shared" si="16"/>
        <v>8</v>
      </c>
      <c r="W22" s="36"/>
      <c r="Y22" s="2"/>
    </row>
    <row r="23" ht="16.5" customHeight="1">
      <c r="A23" s="4" t="s">
        <v>44</v>
      </c>
      <c r="B23" s="6">
        <v>3.0</v>
      </c>
      <c r="C23" s="134">
        <f t="shared" si="1"/>
        <v>0.3333333333</v>
      </c>
      <c r="D23" s="139">
        <v>12.0</v>
      </c>
      <c r="E23" s="139">
        <v>9.0</v>
      </c>
      <c r="F23" s="139">
        <v>3.0</v>
      </c>
      <c r="G23" s="6">
        <f t="shared" si="10"/>
        <v>3</v>
      </c>
      <c r="H23" s="139">
        <v>0.0</v>
      </c>
      <c r="I23" s="139">
        <v>0.0</v>
      </c>
      <c r="J23" s="139">
        <v>0.0</v>
      </c>
      <c r="K23" s="139">
        <v>3.0</v>
      </c>
      <c r="L23" s="139">
        <v>2.0</v>
      </c>
      <c r="M23" s="139">
        <v>0.0</v>
      </c>
      <c r="N23" s="139">
        <v>1.0</v>
      </c>
      <c r="O23" s="139">
        <v>2.0</v>
      </c>
      <c r="P23" s="8">
        <f t="shared" si="11"/>
        <v>0.1666666667</v>
      </c>
      <c r="Q23" s="9">
        <f t="shared" si="20"/>
        <v>0.3333333333</v>
      </c>
      <c r="R23" s="141">
        <f t="shared" si="13"/>
        <v>0.3333333333</v>
      </c>
      <c r="S23" s="11">
        <f t="shared" si="14"/>
        <v>0.6666666667</v>
      </c>
      <c r="T23" s="136">
        <f t="shared" si="21"/>
        <v>0.25</v>
      </c>
      <c r="U23" s="13">
        <f t="shared" si="15"/>
        <v>13</v>
      </c>
      <c r="V23" s="14">
        <f t="shared" si="16"/>
        <v>13</v>
      </c>
      <c r="W23" s="36"/>
      <c r="Y23" s="2"/>
    </row>
    <row r="24" ht="16.5" customHeight="1">
      <c r="A24" s="23" t="s">
        <v>45</v>
      </c>
      <c r="B24" s="23"/>
      <c r="C24" s="127">
        <f t="shared" si="1"/>
        <v>0.3734177215</v>
      </c>
      <c r="D24" s="23">
        <f t="shared" ref="D24:O24" si="22">SUM(D4:D23)</f>
        <v>198</v>
      </c>
      <c r="E24" s="23">
        <f t="shared" si="22"/>
        <v>158</v>
      </c>
      <c r="F24" s="23">
        <f t="shared" si="22"/>
        <v>59</v>
      </c>
      <c r="G24" s="23">
        <f t="shared" si="22"/>
        <v>47</v>
      </c>
      <c r="H24" s="23">
        <f t="shared" si="22"/>
        <v>10</v>
      </c>
      <c r="I24" s="23">
        <f t="shared" si="22"/>
        <v>0</v>
      </c>
      <c r="J24" s="23">
        <f t="shared" si="22"/>
        <v>2</v>
      </c>
      <c r="K24" s="23">
        <f t="shared" si="22"/>
        <v>59</v>
      </c>
      <c r="L24" s="23">
        <f t="shared" si="22"/>
        <v>52</v>
      </c>
      <c r="M24" s="23">
        <f t="shared" si="22"/>
        <v>44</v>
      </c>
      <c r="N24" s="23">
        <f t="shared" si="22"/>
        <v>33</v>
      </c>
      <c r="O24" s="23">
        <f t="shared" si="22"/>
        <v>36</v>
      </c>
      <c r="P24" s="26">
        <f t="shared" si="11"/>
        <v>0.1818181818</v>
      </c>
      <c r="Q24" s="127"/>
      <c r="R24" s="127"/>
      <c r="S24" s="90"/>
      <c r="T24" s="27"/>
      <c r="U24" s="27"/>
      <c r="V24" s="27"/>
      <c r="W24" s="137">
        <f>SUM(W4:W23)</f>
        <v>6</v>
      </c>
    </row>
    <row r="25" ht="16.5" customHeight="1">
      <c r="A25" s="132"/>
      <c r="B25" s="132"/>
      <c r="C25" s="133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3"/>
      <c r="R25" s="133"/>
    </row>
    <row r="26" ht="16.5" customHeight="1">
      <c r="A26" s="3" t="s">
        <v>46</v>
      </c>
    </row>
    <row r="27" ht="16.5" customHeight="1">
      <c r="A27" s="4" t="s">
        <v>2</v>
      </c>
      <c r="B27" s="4" t="s">
        <v>3</v>
      </c>
      <c r="C27" s="4" t="s">
        <v>47</v>
      </c>
      <c r="D27" s="4" t="s">
        <v>48</v>
      </c>
      <c r="E27" s="4" t="s">
        <v>49</v>
      </c>
      <c r="F27" s="4" t="s">
        <v>50</v>
      </c>
      <c r="G27" s="4" t="s">
        <v>6</v>
      </c>
      <c r="H27" s="4" t="s">
        <v>51</v>
      </c>
      <c r="I27" s="4" t="s">
        <v>52</v>
      </c>
      <c r="J27" s="4" t="s">
        <v>53</v>
      </c>
      <c r="K27" s="4" t="s">
        <v>54</v>
      </c>
      <c r="L27" s="4" t="s">
        <v>55</v>
      </c>
      <c r="M27" s="4" t="s">
        <v>56</v>
      </c>
      <c r="N27" s="4" t="s">
        <v>57</v>
      </c>
      <c r="O27" s="4" t="s">
        <v>58</v>
      </c>
      <c r="P27" s="4" t="s">
        <v>59</v>
      </c>
      <c r="Q27" s="4" t="s">
        <v>60</v>
      </c>
      <c r="R27" s="4" t="s">
        <v>61</v>
      </c>
      <c r="S27" s="4" t="s">
        <v>86</v>
      </c>
      <c r="T27" s="4" t="s">
        <v>63</v>
      </c>
      <c r="U27" s="4" t="s">
        <v>64</v>
      </c>
      <c r="V27" s="4" t="s">
        <v>65</v>
      </c>
    </row>
    <row r="28" ht="16.5" customHeight="1">
      <c r="A28" s="4" t="s">
        <v>24</v>
      </c>
      <c r="B28" s="6">
        <v>2.0</v>
      </c>
      <c r="C28" s="139"/>
      <c r="D28" s="139"/>
      <c r="E28" s="139"/>
      <c r="F28" s="139">
        <v>26.0</v>
      </c>
      <c r="G28" s="139">
        <v>9.0</v>
      </c>
      <c r="H28" s="144">
        <v>2.33333333333</v>
      </c>
      <c r="I28" s="139">
        <v>3.0</v>
      </c>
      <c r="J28" s="139">
        <v>0.0</v>
      </c>
      <c r="K28" s="139">
        <v>16.0</v>
      </c>
      <c r="L28" s="139">
        <v>0.0</v>
      </c>
      <c r="M28" s="139">
        <v>1.0</v>
      </c>
      <c r="N28" s="139">
        <v>17.0</v>
      </c>
      <c r="O28" s="139">
        <v>14.0</v>
      </c>
      <c r="P28" s="138">
        <f>+O28*9/H28</f>
        <v>54</v>
      </c>
      <c r="Q28" s="33">
        <f>(K28+L28)/H28</f>
        <v>6.857142857</v>
      </c>
      <c r="R28" s="34">
        <f>I28/H28</f>
        <v>1.285714286</v>
      </c>
      <c r="S28" s="34">
        <f>H28/B28</f>
        <v>1.166666667</v>
      </c>
      <c r="T28" s="33">
        <f>M28/H28</f>
        <v>0.4285714286</v>
      </c>
      <c r="U28" s="35">
        <f>O28/N28</f>
        <v>0.8235294118</v>
      </c>
      <c r="V28" s="33">
        <f>(I28+K28+L28)/H28</f>
        <v>8.142857143</v>
      </c>
    </row>
    <row r="29" ht="16.5" customHeight="1">
      <c r="A29" s="4" t="s">
        <v>27</v>
      </c>
      <c r="B29" s="6"/>
      <c r="C29" s="139"/>
      <c r="D29" s="139"/>
      <c r="E29" s="139"/>
      <c r="F29" s="139"/>
      <c r="G29" s="139"/>
      <c r="H29" s="144"/>
      <c r="I29" s="139"/>
      <c r="J29" s="139"/>
      <c r="K29" s="139"/>
      <c r="L29" s="139"/>
      <c r="M29" s="139"/>
      <c r="N29" s="139"/>
      <c r="O29" s="139"/>
      <c r="P29" s="138"/>
      <c r="Q29" s="33"/>
      <c r="R29" s="34"/>
      <c r="S29" s="34"/>
      <c r="T29" s="33"/>
      <c r="U29" s="35"/>
      <c r="V29" s="33"/>
    </row>
    <row r="30" ht="16.5" customHeight="1">
      <c r="A30" s="4" t="s">
        <v>29</v>
      </c>
      <c r="B30" s="6">
        <v>2.0</v>
      </c>
      <c r="C30" s="139">
        <v>1.0</v>
      </c>
      <c r="D30" s="139"/>
      <c r="E30" s="139"/>
      <c r="F30" s="139">
        <v>12.0</v>
      </c>
      <c r="G30" s="139">
        <v>9.0</v>
      </c>
      <c r="H30" s="144">
        <v>1.0</v>
      </c>
      <c r="I30" s="139">
        <v>3.0</v>
      </c>
      <c r="J30" s="139">
        <v>0.0</v>
      </c>
      <c r="K30" s="139">
        <v>3.0</v>
      </c>
      <c r="L30" s="139">
        <v>0.0</v>
      </c>
      <c r="M30" s="139">
        <v>2.0</v>
      </c>
      <c r="N30" s="139">
        <v>7.0</v>
      </c>
      <c r="O30" s="139">
        <v>1.0</v>
      </c>
      <c r="P30" s="138">
        <f>+O30*9/H30</f>
        <v>9</v>
      </c>
      <c r="Q30" s="33">
        <f>(K30+L30)/H30</f>
        <v>3</v>
      </c>
      <c r="R30" s="34">
        <f>I30/H30</f>
        <v>3</v>
      </c>
      <c r="S30" s="34">
        <f>H30/B30</f>
        <v>0.5</v>
      </c>
      <c r="T30" s="33">
        <f>M30/H30</f>
        <v>2</v>
      </c>
      <c r="U30" s="35">
        <f>O30/N30</f>
        <v>0.1428571429</v>
      </c>
      <c r="V30" s="33">
        <f>(I30+K30+L30)/H30</f>
        <v>6</v>
      </c>
    </row>
    <row r="31" ht="16.5" customHeight="1">
      <c r="A31" s="4" t="s">
        <v>33</v>
      </c>
      <c r="B31" s="6"/>
      <c r="C31" s="139"/>
      <c r="D31" s="139"/>
      <c r="E31" s="139"/>
      <c r="F31" s="139"/>
      <c r="G31" s="139"/>
      <c r="H31" s="144"/>
      <c r="I31" s="139"/>
      <c r="J31" s="139"/>
      <c r="K31" s="139"/>
      <c r="L31" s="139"/>
      <c r="M31" s="139"/>
      <c r="N31" s="139"/>
      <c r="O31" s="139"/>
      <c r="P31" s="138"/>
      <c r="Q31" s="33"/>
      <c r="R31" s="34"/>
      <c r="S31" s="34"/>
      <c r="T31" s="33"/>
      <c r="U31" s="35"/>
      <c r="V31" s="33"/>
    </row>
    <row r="32" ht="16.5" customHeight="1">
      <c r="A32" s="4" t="s">
        <v>35</v>
      </c>
      <c r="B32" s="6">
        <v>1.0</v>
      </c>
      <c r="C32" s="139"/>
      <c r="D32" s="139"/>
      <c r="E32" s="139"/>
      <c r="F32" s="139">
        <v>3.0</v>
      </c>
      <c r="G32" s="139">
        <v>1.0</v>
      </c>
      <c r="H32" s="144">
        <v>0.3333333</v>
      </c>
      <c r="I32" s="139">
        <v>0.0</v>
      </c>
      <c r="J32" s="139">
        <v>0.0</v>
      </c>
      <c r="K32" s="139">
        <v>2.0</v>
      </c>
      <c r="L32" s="139">
        <v>0.0</v>
      </c>
      <c r="M32" s="139">
        <v>0.0</v>
      </c>
      <c r="N32" s="139">
        <v>0.0</v>
      </c>
      <c r="O32" s="139">
        <v>0.0</v>
      </c>
      <c r="P32" s="138">
        <f t="shared" ref="P32:P38" si="23">+O32*9/H32</f>
        <v>0</v>
      </c>
      <c r="Q32" s="33">
        <f t="shared" ref="Q32:Q33" si="24">(K32+L32)/H32</f>
        <v>6.0000006</v>
      </c>
      <c r="R32" s="34">
        <f t="shared" ref="R32:R33" si="25">I32/H32</f>
        <v>0</v>
      </c>
      <c r="S32" s="34">
        <f t="shared" ref="S32:S33" si="26">H32/B32</f>
        <v>0.3333333</v>
      </c>
      <c r="T32" s="33">
        <f t="shared" ref="T32:T33" si="27">M32/H32</f>
        <v>0</v>
      </c>
      <c r="U32" s="35"/>
      <c r="V32" s="33">
        <f t="shared" ref="V32:V33" si="28">(I32+K32+L32)/H32</f>
        <v>6.0000006</v>
      </c>
    </row>
    <row r="33" ht="16.5" customHeight="1">
      <c r="A33" s="4" t="s">
        <v>36</v>
      </c>
      <c r="B33" s="6">
        <v>2.0</v>
      </c>
      <c r="C33" s="139"/>
      <c r="D33" s="139"/>
      <c r="E33" s="139"/>
      <c r="F33" s="139">
        <v>9.0</v>
      </c>
      <c r="G33" s="139">
        <v>7.0</v>
      </c>
      <c r="H33" s="144">
        <v>1.66666</v>
      </c>
      <c r="I33" s="139">
        <v>1.0</v>
      </c>
      <c r="J33" s="139">
        <v>0.0</v>
      </c>
      <c r="K33" s="139">
        <v>4.0</v>
      </c>
      <c r="L33" s="139">
        <v>0.0</v>
      </c>
      <c r="M33" s="139">
        <v>0.0</v>
      </c>
      <c r="N33" s="139">
        <v>0.0</v>
      </c>
      <c r="O33" s="139">
        <v>3.0</v>
      </c>
      <c r="P33" s="138">
        <f t="shared" si="23"/>
        <v>16.2000648</v>
      </c>
      <c r="Q33" s="33">
        <f t="shared" si="24"/>
        <v>2.4000096</v>
      </c>
      <c r="R33" s="34">
        <f t="shared" si="25"/>
        <v>0.6000024</v>
      </c>
      <c r="S33" s="34">
        <f t="shared" si="26"/>
        <v>0.83333</v>
      </c>
      <c r="T33" s="33">
        <f t="shared" si="27"/>
        <v>0</v>
      </c>
      <c r="U33" s="35"/>
      <c r="V33" s="33">
        <f t="shared" si="28"/>
        <v>3.000012</v>
      </c>
    </row>
    <row r="34" ht="16.5" customHeight="1">
      <c r="A34" s="4" t="s">
        <v>37</v>
      </c>
      <c r="B34" s="6"/>
      <c r="C34" s="139"/>
      <c r="D34" s="139">
        <v>1.0</v>
      </c>
      <c r="E34" s="139"/>
      <c r="F34" s="139">
        <v>26.0</v>
      </c>
      <c r="G34" s="139">
        <v>22.0</v>
      </c>
      <c r="H34" s="144">
        <v>3.0</v>
      </c>
      <c r="I34" s="139">
        <v>14.0</v>
      </c>
      <c r="J34" s="139">
        <v>1.0</v>
      </c>
      <c r="K34" s="139">
        <v>1.0</v>
      </c>
      <c r="L34" s="139">
        <v>3.0</v>
      </c>
      <c r="M34" s="139">
        <v>5.0</v>
      </c>
      <c r="N34" s="139">
        <v>14.0</v>
      </c>
      <c r="O34" s="139">
        <v>11.0</v>
      </c>
      <c r="P34" s="138">
        <f t="shared" si="23"/>
        <v>33</v>
      </c>
      <c r="Q34" s="33"/>
      <c r="R34" s="34"/>
      <c r="S34" s="34"/>
      <c r="T34" s="33"/>
      <c r="U34" s="35"/>
      <c r="V34" s="33"/>
    </row>
    <row r="35" ht="16.5" customHeight="1">
      <c r="A35" s="4" t="s">
        <v>40</v>
      </c>
      <c r="B35" s="6">
        <v>4.0</v>
      </c>
      <c r="C35" s="139"/>
      <c r="D35" s="139">
        <v>2.0</v>
      </c>
      <c r="E35" s="139"/>
      <c r="F35" s="139">
        <v>50.0</v>
      </c>
      <c r="G35" s="139">
        <v>41.0</v>
      </c>
      <c r="H35" s="144">
        <v>4.66666666666</v>
      </c>
      <c r="I35" s="139">
        <v>25.0</v>
      </c>
      <c r="J35" s="139">
        <v>2.0</v>
      </c>
      <c r="K35" s="139">
        <v>7.0</v>
      </c>
      <c r="L35" s="139">
        <v>2.0</v>
      </c>
      <c r="M35" s="139">
        <v>5.0</v>
      </c>
      <c r="N35" s="139">
        <v>31.0</v>
      </c>
      <c r="O35" s="139">
        <v>23.0</v>
      </c>
      <c r="P35" s="138">
        <f t="shared" si="23"/>
        <v>44.35714286</v>
      </c>
      <c r="Q35" s="33">
        <f t="shared" ref="Q35:Q38" si="29">(K35+L35)/H35</f>
        <v>1.928571429</v>
      </c>
      <c r="R35" s="34">
        <f t="shared" ref="R35:R38" si="30">I35/H35</f>
        <v>5.357142857</v>
      </c>
      <c r="S35" s="34">
        <f t="shared" ref="S35:S38" si="31">H35/B35</f>
        <v>1.166666667</v>
      </c>
      <c r="T35" s="33">
        <f t="shared" ref="T35:T38" si="32">M35/H35</f>
        <v>1.071428571</v>
      </c>
      <c r="U35" s="35">
        <f>O35/N35</f>
        <v>0.7419354839</v>
      </c>
      <c r="V35" s="33">
        <f t="shared" ref="V35:V38" si="33">(I35+K35+L35)/H35</f>
        <v>7.285714286</v>
      </c>
    </row>
    <row r="36" ht="16.5" customHeight="1">
      <c r="A36" s="4" t="s">
        <v>42</v>
      </c>
      <c r="B36" s="6">
        <v>1.0</v>
      </c>
      <c r="C36" s="139"/>
      <c r="D36" s="139"/>
      <c r="E36" s="139"/>
      <c r="F36" s="139">
        <v>3.0</v>
      </c>
      <c r="G36" s="139">
        <v>1.0</v>
      </c>
      <c r="H36" s="144">
        <v>0.33333333</v>
      </c>
      <c r="I36" s="139">
        <v>0.0</v>
      </c>
      <c r="J36" s="139">
        <v>0.0</v>
      </c>
      <c r="K36" s="139">
        <v>2.0</v>
      </c>
      <c r="L36" s="139">
        <v>0.0</v>
      </c>
      <c r="M36" s="139">
        <v>0.0</v>
      </c>
      <c r="N36" s="139">
        <v>0.0</v>
      </c>
      <c r="O36" s="139">
        <v>0.0</v>
      </c>
      <c r="P36" s="138">
        <f t="shared" si="23"/>
        <v>0</v>
      </c>
      <c r="Q36" s="33">
        <f t="shared" si="29"/>
        <v>6.00000006</v>
      </c>
      <c r="R36" s="34">
        <f t="shared" si="30"/>
        <v>0</v>
      </c>
      <c r="S36" s="34">
        <f t="shared" si="31"/>
        <v>0.33333333</v>
      </c>
      <c r="T36" s="33">
        <f t="shared" si="32"/>
        <v>0</v>
      </c>
      <c r="U36" s="35"/>
      <c r="V36" s="33">
        <f t="shared" si="33"/>
        <v>6.00000006</v>
      </c>
    </row>
    <row r="37" ht="16.5" customHeight="1">
      <c r="A37" s="4" t="s">
        <v>43</v>
      </c>
      <c r="B37" s="6">
        <v>4.0</v>
      </c>
      <c r="C37" s="139"/>
      <c r="D37" s="139">
        <v>1.0</v>
      </c>
      <c r="E37" s="139"/>
      <c r="F37" s="139">
        <v>40.0</v>
      </c>
      <c r="G37" s="139">
        <v>31.0</v>
      </c>
      <c r="H37" s="144">
        <v>6.66666666</v>
      </c>
      <c r="I37" s="139">
        <v>9.0</v>
      </c>
      <c r="J37" s="139">
        <v>0.0</v>
      </c>
      <c r="K37" s="139">
        <v>8.0</v>
      </c>
      <c r="L37" s="139">
        <v>1.0</v>
      </c>
      <c r="M37" s="139">
        <v>16.0</v>
      </c>
      <c r="N37" s="139">
        <v>7.0</v>
      </c>
      <c r="O37" s="139">
        <v>6.0</v>
      </c>
      <c r="P37" s="138">
        <f t="shared" si="23"/>
        <v>8.100000008</v>
      </c>
      <c r="Q37" s="33">
        <f t="shared" si="29"/>
        <v>1.350000001</v>
      </c>
      <c r="R37" s="34">
        <f t="shared" si="30"/>
        <v>1.350000001</v>
      </c>
      <c r="S37" s="34">
        <f t="shared" si="31"/>
        <v>1.666666665</v>
      </c>
      <c r="T37" s="33">
        <f t="shared" si="32"/>
        <v>2.400000002</v>
      </c>
      <c r="U37" s="35">
        <f t="shared" ref="U37:U38" si="35">O37/N37</f>
        <v>0.8571428571</v>
      </c>
      <c r="V37" s="33">
        <f t="shared" si="33"/>
        <v>2.700000003</v>
      </c>
    </row>
    <row r="38" ht="16.5" customHeight="1">
      <c r="A38" s="23" t="s">
        <v>45</v>
      </c>
      <c r="B38" s="23"/>
      <c r="C38" s="23">
        <f t="shared" ref="C38:O38" si="34">SUM(C28:C37)</f>
        <v>1</v>
      </c>
      <c r="D38" s="23">
        <f t="shared" si="34"/>
        <v>4</v>
      </c>
      <c r="E38" s="23">
        <f t="shared" si="34"/>
        <v>0</v>
      </c>
      <c r="F38" s="23">
        <f t="shared" si="34"/>
        <v>169</v>
      </c>
      <c r="G38" s="23">
        <f t="shared" si="34"/>
        <v>121</v>
      </c>
      <c r="H38" s="37">
        <f t="shared" si="34"/>
        <v>19.99999329</v>
      </c>
      <c r="I38" s="23">
        <f t="shared" si="34"/>
        <v>55</v>
      </c>
      <c r="J38" s="23">
        <f t="shared" si="34"/>
        <v>3</v>
      </c>
      <c r="K38" s="23">
        <f t="shared" si="34"/>
        <v>43</v>
      </c>
      <c r="L38" s="23">
        <f t="shared" si="34"/>
        <v>6</v>
      </c>
      <c r="M38" s="23">
        <f t="shared" si="34"/>
        <v>29</v>
      </c>
      <c r="N38" s="23">
        <f t="shared" si="34"/>
        <v>76</v>
      </c>
      <c r="O38" s="23">
        <f t="shared" si="34"/>
        <v>58</v>
      </c>
      <c r="P38" s="38">
        <f t="shared" si="23"/>
        <v>26.10000876</v>
      </c>
      <c r="Q38" s="39">
        <f t="shared" si="29"/>
        <v>2.450000822</v>
      </c>
      <c r="R38" s="40">
        <f t="shared" si="30"/>
        <v>2.750000923</v>
      </c>
      <c r="S38" s="40" t="str">
        <f t="shared" si="31"/>
        <v>#DIV/0!</v>
      </c>
      <c r="T38" s="39">
        <f t="shared" si="32"/>
        <v>1.450000486</v>
      </c>
      <c r="U38" s="41">
        <f t="shared" si="35"/>
        <v>0.7631578947</v>
      </c>
      <c r="V38" s="39">
        <f t="shared" si="33"/>
        <v>5.200001745</v>
      </c>
    </row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showGridLines="0" workbookViewId="0"/>
  </sheetViews>
  <sheetFormatPr customHeight="1" defaultColWidth="14.43" defaultRowHeight="15.0"/>
  <cols>
    <col customWidth="1" min="1" max="14" width="8.71"/>
    <col customWidth="1" min="15" max="18" width="8.86"/>
    <col customWidth="1" min="19" max="19" width="10.86"/>
    <col customWidth="1" min="20" max="22" width="9.0"/>
    <col customWidth="1" hidden="1" min="23" max="23" width="9.0"/>
    <col customWidth="1" min="24" max="24" width="11.43"/>
    <col customWidth="1" min="25" max="25" width="5.14"/>
    <col customWidth="1" min="26" max="26" width="9.0"/>
  </cols>
  <sheetData>
    <row r="1" ht="16.5" customHeight="1">
      <c r="A1" s="1" t="s">
        <v>91</v>
      </c>
    </row>
    <row r="2" ht="16.5" customHeight="1">
      <c r="A2" s="3" t="s">
        <v>1</v>
      </c>
    </row>
    <row r="3" ht="16.5" customHeight="1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4" t="s">
        <v>92</v>
      </c>
      <c r="Q3" s="5" t="s">
        <v>18</v>
      </c>
      <c r="R3" s="5" t="s">
        <v>19</v>
      </c>
      <c r="S3" s="5" t="s">
        <v>20</v>
      </c>
      <c r="T3" s="4" t="s">
        <v>88</v>
      </c>
      <c r="U3" s="4" t="s">
        <v>22</v>
      </c>
      <c r="V3" s="4" t="s">
        <v>23</v>
      </c>
      <c r="W3" s="4" t="s">
        <v>89</v>
      </c>
      <c r="X3" s="4" t="s">
        <v>90</v>
      </c>
    </row>
    <row r="4" ht="19.5" customHeight="1">
      <c r="A4" s="5" t="s">
        <v>24</v>
      </c>
      <c r="B4" s="92">
        <f>+'23 서구하반기(24)'!B4+'23 下코모도리그(24)'!B4+'24 上코모도리그(24)'!B4+'24 上디비전리그(24)'!B4</f>
        <v>13</v>
      </c>
      <c r="C4" s="145">
        <f t="shared" ref="C4:C24" si="1">+F4/E4</f>
        <v>0.15</v>
      </c>
      <c r="D4" s="92">
        <f>+'23 서구하반기(24)'!D4+'23 下코모도리그(24)'!D4+'24 上코모도리그(24)'!D4+'24 上디비전리그(24)'!D4</f>
        <v>24</v>
      </c>
      <c r="E4" s="92">
        <f>+'23 서구하반기(24)'!E4+'23 下코모도리그(24)'!E4+'24 上코모도리그(24)'!E4+'24 上디비전리그(24)'!E4</f>
        <v>20</v>
      </c>
      <c r="F4" s="92">
        <f>+'23 서구하반기(24)'!F4+'23 下코모도리그(24)'!F4+'24 上코모도리그(24)'!F4+'24 上디비전리그(24)'!F4</f>
        <v>3</v>
      </c>
      <c r="G4" s="92">
        <f>+'23 서구하반기(24)'!G4+'23 下코모도리그(24)'!G4+'24 上코모도리그(24)'!G4+'24 上디비전리그(24)'!G4</f>
        <v>2</v>
      </c>
      <c r="H4" s="92">
        <f>+'23 서구하반기(24)'!H4+'23 下코모도리그(24)'!H4+'24 上코모도리그(24)'!H4+'24 上디비전리그(24)'!H4</f>
        <v>0</v>
      </c>
      <c r="I4" s="92">
        <f>+'23 서구하반기(24)'!I4+'23 下코모도리그(24)'!I4+'24 上코모도리그(24)'!I4+'24 上디비전리그(24)'!I4</f>
        <v>1</v>
      </c>
      <c r="J4" s="92">
        <f>+'23 서구하반기(24)'!J4+'23 下코모도리그(24)'!J4+'24 上코모도리그(24)'!J4+'24 上디비전리그(24)'!J4</f>
        <v>0</v>
      </c>
      <c r="K4" s="146">
        <f>+'23 서구하반기(24)'!K4+'23 下코모도리그(24)'!K4+'24 上코모도리그(24)'!K4+'24 上디비전리그(24)'!K4</f>
        <v>7</v>
      </c>
      <c r="L4" s="146">
        <f>+'23 서구하반기(24)'!L4+'23 下코모도리그(24)'!L4+'24 上코모도리그(24)'!L4+'24 上디비전리그(24)'!L4</f>
        <v>4</v>
      </c>
      <c r="M4" s="146">
        <f>+'23 서구하반기(24)'!M4+'23 下코모도리그(24)'!M4+'24 上코모도리그(24)'!M4+'24 上디비전리그(24)'!M4</f>
        <v>7</v>
      </c>
      <c r="N4" s="146">
        <f>+'23 서구하반기(24)'!N4+'23 下코모도리그(24)'!N4+'24 上코모도리그(24)'!N4+'24 上디비전리그(24)'!N4</f>
        <v>4</v>
      </c>
      <c r="O4" s="147">
        <f>+'23 서구하반기(24)'!O4+'23 下코모도리그(24)'!O4+'24 上코모도리그(24)'!O4+'24 上디비전리그(24)'!O4</f>
        <v>10</v>
      </c>
      <c r="P4" s="148">
        <f t="shared" ref="P4:P24" si="2">+O4/D4</f>
        <v>0.4166666667</v>
      </c>
      <c r="Q4" s="75">
        <f t="shared" ref="Q4:Q23" si="3">+(G4*1+H4*2+I4*3+J4*4)/E4</f>
        <v>0.25</v>
      </c>
      <c r="R4" s="149">
        <f t="shared" ref="R4:R23" si="4">+(F4+N4)/D4</f>
        <v>0.2916666667</v>
      </c>
      <c r="S4" s="145">
        <f t="shared" ref="S4:S23" si="5">+R4+Q4</f>
        <v>0.5416666667</v>
      </c>
      <c r="T4" s="98">
        <f t="shared" ref="T4:T23" si="6">O4/(D4-(F4+N4))</f>
        <v>0.5882352941</v>
      </c>
      <c r="U4" s="95">
        <f t="shared" ref="U4:U23" si="7">RANK(R4,$R$4:$R$23)</f>
        <v>20</v>
      </c>
      <c r="V4" s="150">
        <f t="shared" ref="V4:V23" si="8">RANK(S4,$S$4:$S$23)</f>
        <v>20</v>
      </c>
      <c r="W4" s="92">
        <f>+'23 서구하반기(24)'!W4+'23 下코모도리그(24)'!W4</f>
        <v>1</v>
      </c>
      <c r="X4" s="151">
        <f t="shared" ref="X4:X23" si="9">RANK(C4,$C$4:$C$23)</f>
        <v>17</v>
      </c>
      <c r="Y4" s="103"/>
    </row>
    <row r="5" ht="19.5" customHeight="1">
      <c r="A5" s="5" t="s">
        <v>25</v>
      </c>
      <c r="B5" s="92">
        <f>+'23 서구하반기(24)'!B5+'23 下코모도리그(24)'!B5+'24 上코모도리그(24)'!B5+'24 上디비전리그(24)'!B5</f>
        <v>10</v>
      </c>
      <c r="C5" s="145">
        <f t="shared" si="1"/>
        <v>0.1428571429</v>
      </c>
      <c r="D5" s="92">
        <f>+'23 서구하반기(24)'!D5+'23 下코모도리그(24)'!D5+'24 上코모도리그(24)'!D5+'24 上디비전리그(24)'!D5</f>
        <v>21</v>
      </c>
      <c r="E5" s="92">
        <f>+'23 서구하반기(24)'!E5+'23 下코모도리그(24)'!E5+'24 上코모도리그(24)'!E5+'24 上디비전리그(24)'!E5</f>
        <v>14</v>
      </c>
      <c r="F5" s="92">
        <f>+'23 서구하반기(24)'!F5+'23 下코모도리그(24)'!F5+'24 上코모도리그(24)'!F5+'24 上디비전리그(24)'!F5</f>
        <v>2</v>
      </c>
      <c r="G5" s="92">
        <f>+'23 서구하반기(24)'!G5+'23 下코모도리그(24)'!G5+'24 上코모도리그(24)'!G5+'24 上디비전리그(24)'!G5</f>
        <v>0</v>
      </c>
      <c r="H5" s="92">
        <f>+'23 서구하반기(24)'!H5+'23 下코모도리그(24)'!H5+'24 上코모도리그(24)'!H5+'24 上디비전리그(24)'!H5</f>
        <v>2</v>
      </c>
      <c r="I5" s="92">
        <f>+'23 서구하반기(24)'!I5+'23 下코모도리그(24)'!I5+'24 上코모도리그(24)'!I5+'24 上디비전리그(24)'!I5</f>
        <v>0</v>
      </c>
      <c r="J5" s="92">
        <f>+'23 서구하반기(24)'!J5+'23 下코모도리그(24)'!J5+'24 上코모도리그(24)'!J5+'24 上디비전리그(24)'!J5</f>
        <v>0</v>
      </c>
      <c r="K5" s="146">
        <f>+'23 서구하반기(24)'!K5+'23 下코모도리그(24)'!K5+'24 上코모도리그(24)'!K5+'24 上디비전리그(24)'!K5</f>
        <v>6</v>
      </c>
      <c r="L5" s="146">
        <f>+'23 서구하반기(24)'!L5+'23 下코모도리그(24)'!L5+'24 上코모도리그(24)'!L5+'24 上디비전리그(24)'!L5+1</f>
        <v>2</v>
      </c>
      <c r="M5" s="146">
        <f>+'23 서구하반기(24)'!M5+'23 下코모도리그(24)'!M5+'24 上코모도리그(24)'!M5+'24 上디비전리그(24)'!M5</f>
        <v>3</v>
      </c>
      <c r="N5" s="146">
        <f>+'23 서구하반기(24)'!N5+'23 下코모도리그(24)'!N5+'24 上코모도리그(24)'!N5+'24 上디비전리그(24)'!N5</f>
        <v>7</v>
      </c>
      <c r="O5" s="147">
        <f>+'23 서구하반기(24)'!O5+'23 下코모도리그(24)'!O5+'24 上코모도리그(24)'!O5+'24 上디비전리그(24)'!O5</f>
        <v>10</v>
      </c>
      <c r="P5" s="148">
        <f t="shared" si="2"/>
        <v>0.4761904762</v>
      </c>
      <c r="Q5" s="75">
        <f t="shared" si="3"/>
        <v>0.2857142857</v>
      </c>
      <c r="R5" s="75">
        <f t="shared" si="4"/>
        <v>0.4285714286</v>
      </c>
      <c r="S5" s="152">
        <f t="shared" si="5"/>
        <v>0.7142857143</v>
      </c>
      <c r="T5" s="153">
        <f t="shared" si="6"/>
        <v>0.8333333333</v>
      </c>
      <c r="U5" s="95">
        <f t="shared" si="7"/>
        <v>16</v>
      </c>
      <c r="V5" s="151">
        <f t="shared" si="8"/>
        <v>15</v>
      </c>
      <c r="W5" s="92">
        <f>+'23 서구하반기(24)'!W5+'23 下코모도리그(24)'!W5</f>
        <v>1</v>
      </c>
      <c r="X5" s="151">
        <f t="shared" si="9"/>
        <v>18</v>
      </c>
      <c r="Y5" s="103"/>
    </row>
    <row r="6" ht="19.5" customHeight="1">
      <c r="A6" s="5" t="s">
        <v>26</v>
      </c>
      <c r="B6" s="92">
        <f>+'23 서구하반기(24)'!B6+'23 下코모도리그(24)'!B6+'24 上코모도리그(24)'!B6+'24 上디비전리그(24)'!B6</f>
        <v>23</v>
      </c>
      <c r="C6" s="154">
        <f t="shared" si="1"/>
        <v>0.5593220339</v>
      </c>
      <c r="D6" s="92">
        <f>+'23 서구하반기(24)'!D6+'23 下코모도리그(24)'!D6+'24 上코모도리그(24)'!D6+'24 上디비전리그(24)'!D6</f>
        <v>68</v>
      </c>
      <c r="E6" s="92">
        <f>+'23 서구하반기(24)'!E6+'23 下코모도리그(24)'!E6+'24 上코모도리그(24)'!E6+'24 上디비전리그(24)'!E6</f>
        <v>59</v>
      </c>
      <c r="F6" s="155">
        <f>+'23 서구하반기(24)'!F6+'23 下코모도리그(24)'!F6+'24 上코모도리그(24)'!F6+'24 上디비전리그(24)'!F6</f>
        <v>33</v>
      </c>
      <c r="G6" s="92">
        <f>+'23 서구하반기(24)'!G6+'23 下코모도리그(24)'!G6+'24 上코모도리그(24)'!G6+'24 上디비전리그(24)'!G6</f>
        <v>24</v>
      </c>
      <c r="H6" s="92">
        <f>+'23 서구하반기(24)'!H6+'23 下코모도리그(24)'!H6+'24 上코모도리그(24)'!H6+'24 上디비전리그(24)'!H6</f>
        <v>6</v>
      </c>
      <c r="I6" s="92">
        <f>+'23 서구하반기(24)'!I6+'23 下코모도리그(24)'!I6+'24 上코모도리그(24)'!I6+'24 上디비전리그(24)'!I6</f>
        <v>2</v>
      </c>
      <c r="J6" s="155">
        <f>+'23 서구하반기(24)'!J6+'23 下코모도리그(24)'!J6+'24 上코모도리그(24)'!J6+'24 上디비전리그(24)'!J6</f>
        <v>1</v>
      </c>
      <c r="K6" s="155">
        <f>+'23 서구하반기(24)'!K6+'23 下코모도리그(24)'!K6+'24 上코모도리그(24)'!K6+'24 上디비전리그(24)'!K6</f>
        <v>22</v>
      </c>
      <c r="L6" s="155">
        <f>+'23 서구하반기(24)'!L6+'23 下코모도리그(24)'!L6+'24 上코모도리그(24)'!L6+'24 上디비전리그(24)'!L6</f>
        <v>32</v>
      </c>
      <c r="M6" s="146">
        <f>+'23 서구하반기(24)'!M6+'23 下코모도리그(24)'!M6+'24 上코모도리그(24)'!M6+'24 上디비전리그(24)'!M6</f>
        <v>15</v>
      </c>
      <c r="N6" s="146">
        <f>+'23 서구하반기(24)'!N6+'23 下코모도리그(24)'!N6+'24 上코모도리그(24)'!N6+'24 上디비전리그(24)'!N6</f>
        <v>9</v>
      </c>
      <c r="O6" s="146">
        <f>+'23 서구하반기(24)'!O6+'23 下코모도리그(24)'!O6+'24 上코모도리그(24)'!O6+'24 上디비전리그(24)'!O6</f>
        <v>3</v>
      </c>
      <c r="P6" s="156">
        <f t="shared" si="2"/>
        <v>0.04411764706</v>
      </c>
      <c r="Q6" s="75">
        <f t="shared" si="3"/>
        <v>0.7796610169</v>
      </c>
      <c r="R6" s="157">
        <f t="shared" si="4"/>
        <v>0.6176470588</v>
      </c>
      <c r="S6" s="152">
        <f t="shared" si="5"/>
        <v>1.397308076</v>
      </c>
      <c r="T6" s="49">
        <f t="shared" si="6"/>
        <v>0.1153846154</v>
      </c>
      <c r="U6" s="95">
        <f t="shared" si="7"/>
        <v>1</v>
      </c>
      <c r="V6" s="151">
        <f t="shared" si="8"/>
        <v>3</v>
      </c>
      <c r="W6" s="92">
        <f>+'23 서구하반기(24)'!W6+'23 下코모도리그(24)'!W6</f>
        <v>5</v>
      </c>
      <c r="X6" s="151">
        <f t="shared" si="9"/>
        <v>2</v>
      </c>
      <c r="Y6" s="103"/>
    </row>
    <row r="7" ht="19.5" customHeight="1">
      <c r="A7" s="5" t="s">
        <v>27</v>
      </c>
      <c r="B7" s="92">
        <f>+'23 서구하반기(24)'!B7+'23 下코모도리그(24)'!B7+'24 上코모도리그(24)'!B7+'24 上디비전리그(24)'!B7</f>
        <v>3</v>
      </c>
      <c r="C7" s="145">
        <f t="shared" si="1"/>
        <v>0</v>
      </c>
      <c r="D7" s="92">
        <f>+'23 서구하반기(24)'!D7+'23 下코모도리그(24)'!D7+'24 上코모도리그(24)'!D7+'24 上디비전리그(24)'!D7</f>
        <v>7</v>
      </c>
      <c r="E7" s="92">
        <f>+'23 서구하반기(24)'!E7+'23 下코모도리그(24)'!E7+'24 上코모도리그(24)'!E7+'24 上디비전리그(24)'!E7</f>
        <v>3</v>
      </c>
      <c r="F7" s="92">
        <f>+'23 서구하반기(24)'!F7+'23 下코모도리그(24)'!F7+'24 上코모도리그(24)'!F7+'24 上디비전리그(24)'!F7</f>
        <v>0</v>
      </c>
      <c r="G7" s="92">
        <f>+'23 서구하반기(24)'!G7+'23 下코모도리그(24)'!G7+'24 上코모도리그(24)'!G7+'24 上디비전리그(24)'!G7</f>
        <v>0</v>
      </c>
      <c r="H7" s="92">
        <f>+'23 서구하반기(24)'!H7+'23 下코모도리그(24)'!H7+'24 上코모도리그(24)'!H7+'24 上디비전리그(24)'!H7</f>
        <v>0</v>
      </c>
      <c r="I7" s="92">
        <f>+'23 서구하반기(24)'!I7+'23 下코모도리그(24)'!I7+'24 上코모도리그(24)'!I7+'24 上디비전리그(24)'!I7</f>
        <v>0</v>
      </c>
      <c r="J7" s="92">
        <f>+'23 서구하반기(24)'!J7+'23 下코모도리그(24)'!J7+'24 上코모도리그(24)'!J7+'24 上디비전리그(24)'!J7</f>
        <v>0</v>
      </c>
      <c r="K7" s="146">
        <f>+'23 서구하반기(24)'!K7+'23 下코모도리그(24)'!K7+'24 上코모도리그(24)'!K7+'24 上디비전리그(24)'!K7</f>
        <v>4</v>
      </c>
      <c r="L7" s="146">
        <f>+'23 서구하반기(24)'!L7+'23 下코모도리그(24)'!L7+'24 上코모도리그(24)'!L7+'24 上디비전리그(24)'!L7</f>
        <v>3</v>
      </c>
      <c r="M7" s="146">
        <f>+'23 서구하반기(24)'!M7+'23 下코모도리그(24)'!M7+'24 上코모도리그(24)'!M7+'24 上디비전리그(24)'!M7</f>
        <v>1</v>
      </c>
      <c r="N7" s="146">
        <f>+'23 서구하반기(24)'!N7+'23 下코모도리그(24)'!N7+'24 上코모도리그(24)'!N7+'24 上디비전리그(24)'!N7</f>
        <v>4</v>
      </c>
      <c r="O7" s="146">
        <f>+'23 서구하반기(24)'!O7+'23 下코모도리그(24)'!O7+'24 上코모도리그(24)'!O7+'24 上디비전리그(24)'!O7</f>
        <v>2</v>
      </c>
      <c r="P7" s="158">
        <f t="shared" si="2"/>
        <v>0.2857142857</v>
      </c>
      <c r="Q7" s="75">
        <f t="shared" si="3"/>
        <v>0</v>
      </c>
      <c r="R7" s="75">
        <f t="shared" si="4"/>
        <v>0.5714285714</v>
      </c>
      <c r="S7" s="152">
        <f t="shared" si="5"/>
        <v>0.5714285714</v>
      </c>
      <c r="T7" s="98">
        <f t="shared" si="6"/>
        <v>0.6666666667</v>
      </c>
      <c r="U7" s="95">
        <f t="shared" si="7"/>
        <v>7</v>
      </c>
      <c r="V7" s="151">
        <f t="shared" si="8"/>
        <v>19</v>
      </c>
      <c r="W7" s="92">
        <f>+'23 서구하반기(24)'!W7+'23 下코모도리그(24)'!W7</f>
        <v>0</v>
      </c>
      <c r="X7" s="150">
        <f t="shared" si="9"/>
        <v>20</v>
      </c>
      <c r="Y7" s="103"/>
    </row>
    <row r="8" ht="19.5" customHeight="1">
      <c r="A8" s="5" t="s">
        <v>28</v>
      </c>
      <c r="B8" s="92">
        <f>+'23 서구하반기(24)'!B8+'23 下코모도리그(24)'!B8+'24 上코모도리그(24)'!B8+'24 上디비전리그(24)'!B8</f>
        <v>13</v>
      </c>
      <c r="C8" s="152">
        <f t="shared" si="1"/>
        <v>0.3913043478</v>
      </c>
      <c r="D8" s="92">
        <f>+'23 서구하반기(24)'!D8+'23 下코모도리그(24)'!D8+'24 上코모도리그(24)'!D8+'24 上디비전리그(24)'!D8</f>
        <v>35</v>
      </c>
      <c r="E8" s="92">
        <f>+'23 서구하반기(24)'!E8+'23 下코모도리그(24)'!E8+'24 上코모도리그(24)'!E8+'24 上디비전리그(24)'!E8</f>
        <v>23</v>
      </c>
      <c r="F8" s="92">
        <f>+'23 서구하반기(24)'!F8+'23 下코모도리그(24)'!F8+'24 上코모도리그(24)'!F8+'24 上디비전리그(24)'!F8</f>
        <v>9</v>
      </c>
      <c r="G8" s="92">
        <f>+'23 서구하반기(24)'!G8+'23 下코모도리그(24)'!G8+'24 上코모도리그(24)'!G8+'24 上디비전리그(24)'!G8</f>
        <v>6</v>
      </c>
      <c r="H8" s="92">
        <f>+'23 서구하반기(24)'!H8+'23 下코모도리그(24)'!H8+'24 上코모도리그(24)'!H8+'24 上디비전리그(24)'!H8</f>
        <v>2</v>
      </c>
      <c r="I8" s="92">
        <f>+'23 서구하반기(24)'!I8+'23 下코모도리그(24)'!I8+'24 上코모도리그(24)'!I8+'24 上디비전리그(24)'!I8</f>
        <v>0</v>
      </c>
      <c r="J8" s="155">
        <f>+'23 서구하반기(24)'!J8+'23 下코모도리그(24)'!J8+'24 上코모도리그(24)'!J8+'24 上디비전리그(24)'!J8</f>
        <v>1</v>
      </c>
      <c r="K8" s="146">
        <f>+'23 서구하반기(24)'!K8+'23 下코모도리그(24)'!K8+'24 上코모도리그(24)'!K8+'24 上디비전리그(24)'!K8</f>
        <v>13</v>
      </c>
      <c r="L8" s="146">
        <f>+'23 서구하반기(24)'!L8+'23 下코모도리그(24)'!L8+'24 上코모도리그(24)'!L8+'24 上디비전리그(24)'!L8</f>
        <v>9</v>
      </c>
      <c r="M8" s="146">
        <f>+'23 서구하반기(24)'!M8+'23 下코모도리그(24)'!M8+'24 上코모도리그(24)'!M8+'24 上디비전리그(24)'!M8</f>
        <v>6</v>
      </c>
      <c r="N8" s="146">
        <f>+'23 서구하반기(24)'!N8+'23 下코모도리그(24)'!N8+'24 上코모도리그(24)'!N8+'24 上디비전리그(24)'!N8</f>
        <v>12</v>
      </c>
      <c r="O8" s="146">
        <f>+'23 서구하반기(24)'!O8+'23 下코모도리그(24)'!O8+'24 上코모도리그(24)'!O8+'24 上디비전리그(24)'!O8</f>
        <v>7</v>
      </c>
      <c r="P8" s="158">
        <f t="shared" si="2"/>
        <v>0.2</v>
      </c>
      <c r="Q8" s="75">
        <f t="shared" si="3"/>
        <v>0.6086956522</v>
      </c>
      <c r="R8" s="75">
        <f t="shared" si="4"/>
        <v>0.6</v>
      </c>
      <c r="S8" s="152">
        <f t="shared" si="5"/>
        <v>1.208695652</v>
      </c>
      <c r="T8" s="98">
        <f t="shared" si="6"/>
        <v>0.5</v>
      </c>
      <c r="U8" s="95">
        <f t="shared" si="7"/>
        <v>4</v>
      </c>
      <c r="V8" s="151">
        <f t="shared" si="8"/>
        <v>5</v>
      </c>
      <c r="W8" s="92">
        <f>+'23 서구하반기(24)'!W8+'23 下코모도리그(24)'!W8</f>
        <v>0</v>
      </c>
      <c r="X8" s="151">
        <f t="shared" si="9"/>
        <v>7</v>
      </c>
      <c r="Y8" s="103"/>
    </row>
    <row r="9" ht="19.5" customHeight="1">
      <c r="A9" s="5" t="s">
        <v>29</v>
      </c>
      <c r="B9" s="92">
        <f>+'23 서구하반기(24)'!B9+'23 下코모도리그(24)'!B9+'24 上코모도리그(24)'!B9+'24 上디비전리그(24)'!B9</f>
        <v>5</v>
      </c>
      <c r="C9" s="152">
        <f t="shared" si="1"/>
        <v>0.4444444444</v>
      </c>
      <c r="D9" s="92">
        <f>+'23 서구하반기(24)'!D9+'23 下코모도리그(24)'!D9+'24 上코모도리그(24)'!D9+'24 上디비전리그(24)'!D9</f>
        <v>10</v>
      </c>
      <c r="E9" s="92">
        <f>+'23 서구하반기(24)'!E9+'23 下코모도리그(24)'!E9+'24 上코모도리그(24)'!E9+'24 上디비전리그(24)'!E9</f>
        <v>9</v>
      </c>
      <c r="F9" s="92">
        <f>+'23 서구하반기(24)'!F9+'23 下코모도리그(24)'!F9+'24 上코모도리그(24)'!F9+'24 上디비전리그(24)'!F9</f>
        <v>4</v>
      </c>
      <c r="G9" s="92">
        <f>+'23 서구하반기(24)'!G9+'23 下코모도리그(24)'!G9+'24 上코모도리그(24)'!G9+'24 上디비전리그(24)'!G9</f>
        <v>2</v>
      </c>
      <c r="H9" s="92">
        <f>+'23 서구하반기(24)'!H9+'23 下코모도리그(24)'!H9+'24 上코모도리그(24)'!H9+'24 上디비전리그(24)'!H9</f>
        <v>0</v>
      </c>
      <c r="I9" s="92">
        <f>+'23 서구하반기(24)'!I9+'23 下코모도리그(24)'!I9+'24 上코모도리그(24)'!I9+'24 上디비전리그(24)'!I9</f>
        <v>0</v>
      </c>
      <c r="J9" s="92">
        <f>+'23 서구하반기(24)'!J9+'23 下코모도리그(24)'!J9+'24 上코모도리그(24)'!J9+'24 上디비전리그(24)'!J9</f>
        <v>0</v>
      </c>
      <c r="K9" s="146">
        <f>+'23 서구하반기(24)'!K9+'23 下코모도리그(24)'!K9+'24 上코모도리그(24)'!K9+'24 上디비전리그(24)'!K9</f>
        <v>3</v>
      </c>
      <c r="L9" s="146">
        <f>+'23 서구하반기(24)'!L9+'23 下코모도리그(24)'!L9+'24 上코모도리그(24)'!L9+'24 上디비전리그(24)'!L9</f>
        <v>2</v>
      </c>
      <c r="M9" s="146">
        <f>+'23 서구하반기(24)'!M9+'23 下코모도리그(24)'!M9+'24 上코모도리그(24)'!M9+'24 上디비전리그(24)'!M9</f>
        <v>1</v>
      </c>
      <c r="N9" s="146">
        <f>+'23 서구하반기(24)'!N9+'23 下코모도리그(24)'!N9+'24 上코모도리그(24)'!N9+'24 上디비전리그(24)'!N9</f>
        <v>1</v>
      </c>
      <c r="O9" s="146">
        <f>+'23 서구하반기(24)'!O9+'23 下코모도리그(24)'!O9+'24 上코모도리그(24)'!O9+'24 上디비전리그(24)'!O9</f>
        <v>1</v>
      </c>
      <c r="P9" s="158">
        <f t="shared" si="2"/>
        <v>0.1</v>
      </c>
      <c r="Q9" s="75">
        <f t="shared" si="3"/>
        <v>0.2222222222</v>
      </c>
      <c r="R9" s="75">
        <f t="shared" si="4"/>
        <v>0.5</v>
      </c>
      <c r="S9" s="152">
        <f t="shared" si="5"/>
        <v>0.7222222222</v>
      </c>
      <c r="T9" s="49">
        <f t="shared" si="6"/>
        <v>0.2</v>
      </c>
      <c r="U9" s="95">
        <f t="shared" si="7"/>
        <v>9</v>
      </c>
      <c r="V9" s="151">
        <f t="shared" si="8"/>
        <v>14</v>
      </c>
      <c r="W9" s="92">
        <f>+'23 서구하반기(24)'!W9+'23 下코모도리그(24)'!W9</f>
        <v>2</v>
      </c>
      <c r="X9" s="151">
        <f t="shared" si="9"/>
        <v>5</v>
      </c>
      <c r="Y9" s="103"/>
    </row>
    <row r="10" ht="19.5" customHeight="1">
      <c r="A10" s="5" t="s">
        <v>30</v>
      </c>
      <c r="B10" s="92">
        <f>+'23 서구하반기(24)'!B10+'23 下코모도리그(24)'!B10+'24 上코모도리그(24)'!B10+'24 上디비전리그(24)'!B10</f>
        <v>24</v>
      </c>
      <c r="C10" s="154">
        <f t="shared" si="1"/>
        <v>0.5737704918</v>
      </c>
      <c r="D10" s="92">
        <f>+'23 서구하반기(24)'!D10+'23 下코모도리그(24)'!D10+'24 上코모도리그(24)'!D10+'24 上디비전리그(24)'!D10</f>
        <v>70</v>
      </c>
      <c r="E10" s="92">
        <f>+'23 서구하반기(24)'!E10+'23 下코모도리그(24)'!E10+'24 上코모도리그(24)'!E10+'24 上디비전리그(24)'!E10</f>
        <v>61</v>
      </c>
      <c r="F10" s="155">
        <f>+'23 서구하반기(24)'!F10+'23 下코모도리그(24)'!F10+'24 上코모도리그(24)'!F10+'24 上디비전리그(24)'!F10</f>
        <v>35</v>
      </c>
      <c r="G10" s="92">
        <f>+'23 서구하반기(24)'!G10+'23 下코모도리그(24)'!G10+'24 上코모도리그(24)'!G10+'24 上디비전리그(24)'!G10</f>
        <v>25</v>
      </c>
      <c r="H10" s="92">
        <f>+'23 서구하반기(24)'!H10+'23 下코모도리그(24)'!H10+'24 上코모도리그(24)'!H10+'24 上디비전리그(24)'!H10</f>
        <v>5</v>
      </c>
      <c r="I10" s="92">
        <f>+'23 서구하반기(24)'!I10+'23 下코모도리그(24)'!I10+'24 上코모도리그(24)'!I10+'24 上디비전리그(24)'!I10</f>
        <v>5</v>
      </c>
      <c r="J10" s="92">
        <f>+'23 서구하반기(24)'!J10+'23 下코모도리그(24)'!J10+'24 上코모도리그(24)'!J10+'24 上디비전리그(24)'!J10</f>
        <v>0</v>
      </c>
      <c r="K10" s="155">
        <f>+'23 서구하반기(24)'!K10+'23 下코모도리그(24)'!K10+'24 上코모도리그(24)'!K10+'24 上디비전리그(24)'!K10</f>
        <v>29</v>
      </c>
      <c r="L10" s="155">
        <f>+'23 서구하반기(24)'!L10+'23 下코모도리그(24)'!L10+'24 上코모도리그(24)'!L10+'24 上디비전리그(24)'!L10</f>
        <v>22</v>
      </c>
      <c r="M10" s="155">
        <f>+'23 서구하반기(24)'!M10+'23 下코모도리그(24)'!M10+'24 上코모도리그(24)'!M10+'24 上디비전리그(24)'!M10</f>
        <v>32</v>
      </c>
      <c r="N10" s="146">
        <f>+'23 서구하반기(24)'!N10+'23 下코모도리그(24)'!N10+'24 上코모도리그(24)'!N10+'24 上디비전리그(24)'!N10</f>
        <v>6</v>
      </c>
      <c r="O10" s="146">
        <f>+'23 서구하반기(24)'!O10+'23 下코모도리그(24)'!O10+'24 上코모도리그(24)'!O10+'24 上디비전리그(24)'!O10</f>
        <v>4</v>
      </c>
      <c r="P10" s="158">
        <f t="shared" si="2"/>
        <v>0.05714285714</v>
      </c>
      <c r="Q10" s="157">
        <f t="shared" si="3"/>
        <v>0.8196721311</v>
      </c>
      <c r="R10" s="75">
        <f t="shared" si="4"/>
        <v>0.5857142857</v>
      </c>
      <c r="S10" s="154">
        <f t="shared" si="5"/>
        <v>1.405386417</v>
      </c>
      <c r="T10" s="49">
        <f t="shared" si="6"/>
        <v>0.1379310345</v>
      </c>
      <c r="U10" s="95">
        <f t="shared" si="7"/>
        <v>6</v>
      </c>
      <c r="V10" s="159">
        <f t="shared" si="8"/>
        <v>1</v>
      </c>
      <c r="W10" s="92">
        <f>+'23 서구하반기(24)'!W10+'23 下코모도리그(24)'!W10</f>
        <v>2</v>
      </c>
      <c r="X10" s="159">
        <f t="shared" si="9"/>
        <v>1</v>
      </c>
      <c r="Y10" s="103"/>
    </row>
    <row r="11" ht="19.5" customHeight="1">
      <c r="A11" s="5" t="s">
        <v>31</v>
      </c>
      <c r="B11" s="92">
        <f>+'23 서구하반기(24)'!B11+'23 下코모도리그(24)'!B11+'24 上코모도리그(24)'!B11+'24 上디비전리그(24)'!B11</f>
        <v>18</v>
      </c>
      <c r="C11" s="152">
        <f t="shared" si="1"/>
        <v>0.275862069</v>
      </c>
      <c r="D11" s="92">
        <f>+'23 서구하반기(24)'!D11+'23 下코모도리그(24)'!D11+'24 上코모도리그(24)'!D11+'24 上디비전리그(24)'!D11</f>
        <v>33</v>
      </c>
      <c r="E11" s="92">
        <f>+'23 서구하반기(24)'!E11+'23 下코모도리그(24)'!E11+'24 上코모도리그(24)'!E11+'24 上디비전리그(24)'!E11</f>
        <v>29</v>
      </c>
      <c r="F11" s="92">
        <f>+'23 서구하반기(24)'!F11+'23 下코모도리그(24)'!F11+'24 上코모도리그(24)'!F11+'24 上디비전리그(24)'!F11</f>
        <v>8</v>
      </c>
      <c r="G11" s="92">
        <f>+'23 서구하반기(24)'!G11+'23 下코모도리그(24)'!G11+'24 上코모도리그(24)'!G11+'24 上디비전리그(24)'!G11</f>
        <v>7</v>
      </c>
      <c r="H11" s="92">
        <f>+'23 서구하반기(24)'!H11+'23 下코모도리그(24)'!H11+'24 上코모도리그(24)'!H11+'24 上디비전리그(24)'!H11</f>
        <v>1</v>
      </c>
      <c r="I11" s="92">
        <f>+'23 서구하반기(24)'!I11+'23 下코모도리그(24)'!I11+'24 上코모도리그(24)'!I11+'24 上디비전리그(24)'!I11</f>
        <v>0</v>
      </c>
      <c r="J11" s="92">
        <f>+'23 서구하반기(24)'!J11+'23 下코모도리그(24)'!J11+'24 上코모도리그(24)'!J11+'24 上디비전리그(24)'!J11</f>
        <v>0</v>
      </c>
      <c r="K11" s="146">
        <f>+'23 서구하반기(24)'!K11+'23 下코모도리그(24)'!K11+'24 上코모도리그(24)'!K11+'24 上디비전리그(24)'!K11</f>
        <v>10</v>
      </c>
      <c r="L11" s="146">
        <f>+'23 서구하반기(24)'!L11+'23 下코모도리그(24)'!L11+'24 上코모도리그(24)'!L11+'24 上디비전리그(24)'!L11</f>
        <v>6</v>
      </c>
      <c r="M11" s="146">
        <f>+'23 서구하반기(24)'!M11+'23 下코모도리그(24)'!M11+'24 上코모도리그(24)'!M11+'24 上디비전리그(24)'!M11</f>
        <v>7</v>
      </c>
      <c r="N11" s="146">
        <f>+'23 서구하반기(24)'!N11+'23 下코모도리그(24)'!N11+'24 上코모도리그(24)'!N11+'24 上디비전리그(24)'!N11</f>
        <v>4</v>
      </c>
      <c r="O11" s="146">
        <f>+'23 서구하반기(24)'!O11+'23 下코모도리그(24)'!O11+'24 上코모도리그(24)'!O11+'24 上디비전리그(24)'!O11</f>
        <v>6</v>
      </c>
      <c r="P11" s="158">
        <f t="shared" si="2"/>
        <v>0.1818181818</v>
      </c>
      <c r="Q11" s="75">
        <f t="shared" si="3"/>
        <v>0.3103448276</v>
      </c>
      <c r="R11" s="75">
        <f t="shared" si="4"/>
        <v>0.3636363636</v>
      </c>
      <c r="S11" s="152">
        <f t="shared" si="5"/>
        <v>0.6739811912</v>
      </c>
      <c r="T11" s="49">
        <f t="shared" si="6"/>
        <v>0.2857142857</v>
      </c>
      <c r="U11" s="95">
        <f t="shared" si="7"/>
        <v>18</v>
      </c>
      <c r="V11" s="151">
        <f t="shared" si="8"/>
        <v>18</v>
      </c>
      <c r="W11" s="146">
        <f>+'23 서구하반기(24)'!W11+'23 下코모도리그(24)'!W11</f>
        <v>2</v>
      </c>
      <c r="X11" s="151">
        <f t="shared" si="9"/>
        <v>14</v>
      </c>
      <c r="Y11" s="103"/>
    </row>
    <row r="12" ht="19.5" customHeight="1">
      <c r="A12" s="5" t="s">
        <v>32</v>
      </c>
      <c r="B12" s="92">
        <f>+'23 서구하반기(24)'!B12+'23 下코모도리그(24)'!B12+'24 上코모도리그(24)'!B12+'24 上디비전리그(24)'!B12</f>
        <v>15</v>
      </c>
      <c r="C12" s="152">
        <f t="shared" si="1"/>
        <v>0.35</v>
      </c>
      <c r="D12" s="92">
        <f>+'23 서구하반기(24)'!D12+'23 下코모도리그(24)'!D12+'24 上코모도리그(24)'!D12+'24 上디비전리그(24)'!D12</f>
        <v>32</v>
      </c>
      <c r="E12" s="92">
        <f>+'23 서구하반기(24)'!E12+'23 下코모도리그(24)'!E12+'24 上코모도리그(24)'!E12+'24 上디비전리그(24)'!E12</f>
        <v>20</v>
      </c>
      <c r="F12" s="92">
        <f>+'23 서구하반기(24)'!F12+'23 下코모도리그(24)'!F12+'24 上코모도리그(24)'!F12+'24 上디비전리그(24)'!F12</f>
        <v>7</v>
      </c>
      <c r="G12" s="92">
        <f>+'23 서구하반기(24)'!G12+'23 下코모도리그(24)'!G12+'24 上코모도리그(24)'!G12+'24 上디비전리그(24)'!G12</f>
        <v>6</v>
      </c>
      <c r="H12" s="92">
        <f>+'23 서구하반기(24)'!H12+'23 下코모도리그(24)'!H12+'24 上코모도리그(24)'!H12+'24 上디비전리그(24)'!H12</f>
        <v>1</v>
      </c>
      <c r="I12" s="92">
        <f>+'23 서구하반기(24)'!I12+'23 下코모도리그(24)'!I12+'24 上코모도리그(24)'!I12+'24 上디비전리그(24)'!I12</f>
        <v>0</v>
      </c>
      <c r="J12" s="92">
        <f>+'23 서구하반기(24)'!J12+'23 下코모도리그(24)'!J12+'24 上코모도리그(24)'!J12+'24 上디비전리그(24)'!J12</f>
        <v>0</v>
      </c>
      <c r="K12" s="146">
        <f>+'23 서구하반기(24)'!K12+'23 下코모도리그(24)'!K12+'24 上코모도리그(24)'!K12+'24 上디비전리그(24)'!K12</f>
        <v>15</v>
      </c>
      <c r="L12" s="146">
        <f>+'23 서구하반기(24)'!L12+'23 下코모도리그(24)'!L12+'24 上코모도리그(24)'!L12+'24 上디비전리그(24)'!L12</f>
        <v>4</v>
      </c>
      <c r="M12" s="146">
        <f>+'23 서구하반기(24)'!M12+'23 下코모도리그(24)'!M12+'24 上코모도리그(24)'!M12+'24 上디비전리그(24)'!M12</f>
        <v>10</v>
      </c>
      <c r="N12" s="146">
        <f>+'23 서구하반기(24)'!N12+'23 下코모도리그(24)'!N12+'24 上코모도리그(24)'!N12+'24 上디비전리그(24)'!N12</f>
        <v>8</v>
      </c>
      <c r="O12" s="146">
        <f>+'23 서구하반기(24)'!O12+'23 下코모도리그(24)'!O12+'24 上코모도리그(24)'!O12+'24 上디비전리그(24)'!O12</f>
        <v>1</v>
      </c>
      <c r="P12" s="156">
        <f t="shared" si="2"/>
        <v>0.03125</v>
      </c>
      <c r="Q12" s="75">
        <f t="shared" si="3"/>
        <v>0.4</v>
      </c>
      <c r="R12" s="75">
        <f t="shared" si="4"/>
        <v>0.46875</v>
      </c>
      <c r="S12" s="152">
        <f t="shared" si="5"/>
        <v>0.86875</v>
      </c>
      <c r="T12" s="49">
        <f t="shared" si="6"/>
        <v>0.05882352941</v>
      </c>
      <c r="U12" s="95">
        <f t="shared" si="7"/>
        <v>12</v>
      </c>
      <c r="V12" s="151">
        <f t="shared" si="8"/>
        <v>11</v>
      </c>
      <c r="W12" s="146">
        <f>+'23 서구하반기(24)'!W12+'23 下코모도리그(24)'!W12</f>
        <v>1</v>
      </c>
      <c r="X12" s="151">
        <f t="shared" si="9"/>
        <v>11</v>
      </c>
      <c r="Y12" s="103"/>
    </row>
    <row r="13" ht="19.5" customHeight="1">
      <c r="A13" s="5" t="s">
        <v>33</v>
      </c>
      <c r="B13" s="92">
        <f>+'23 서구하반기(24)'!B13+'23 下코모도리그(24)'!B13+'24 上코모도리그(24)'!B13+'24 上디비전리그(24)'!B13</f>
        <v>22</v>
      </c>
      <c r="C13" s="154">
        <f t="shared" si="1"/>
        <v>0.5</v>
      </c>
      <c r="D13" s="92">
        <f>+'23 서구하반기(24)'!D13+'23 下코모도리그(24)'!D13+'24 上코모도리그(24)'!D13+'24 上디비전리그(24)'!D13</f>
        <v>63</v>
      </c>
      <c r="E13" s="92">
        <f>+'23 서구하반기(24)'!E13+'23 下코모도리그(24)'!E13+'24 上코모도리그(24)'!E13+'24 上디비전리그(24)'!E13</f>
        <v>50</v>
      </c>
      <c r="F13" s="92">
        <f>+'23 서구하반기(24)'!F13+'23 下코모도리그(24)'!F13+'24 上코모도리그(24)'!F13+'24 上디비전리그(24)'!F13</f>
        <v>25</v>
      </c>
      <c r="G13" s="92">
        <f>+'23 서구하반기(24)'!G13+'23 下코모도리그(24)'!G13+'24 上코모도리그(24)'!G13+'24 上디비전리그(24)'!G13</f>
        <v>17</v>
      </c>
      <c r="H13" s="92">
        <f>+'23 서구하반기(24)'!H13+'23 下코모도리그(24)'!H13+'24 上코모도리그(24)'!H13+'24 上디비전리그(24)'!H13</f>
        <v>7</v>
      </c>
      <c r="I13" s="92">
        <f>+'23 서구하반기(24)'!I13+'23 下코모도리그(24)'!I13+'24 上코모도리그(24)'!I13+'24 上디비전리그(24)'!I13</f>
        <v>1</v>
      </c>
      <c r="J13" s="92">
        <f>+'23 서구하반기(24)'!J13+'23 下코모도리그(24)'!J13+'24 上코모도리그(24)'!J13+'24 上디비전리그(24)'!J13</f>
        <v>0</v>
      </c>
      <c r="K13" s="155">
        <f>+'23 서구하반기(24)'!K13+'23 下코모도리그(24)'!K13+'24 上코모도리그(24)'!K13+'24 上디비전리그(24)'!K13</f>
        <v>22</v>
      </c>
      <c r="L13" s="146">
        <f>+'23 서구하반기(24)'!L13+'23 下코모도리그(24)'!L13+'24 上코모도리그(24)'!L13+'24 上디비전리그(24)'!L13</f>
        <v>17</v>
      </c>
      <c r="M13" s="146">
        <f>+'23 서구하반기(24)'!M13+'23 下코모도리그(24)'!M13+'24 上코모도리그(24)'!M13+'24 上디비전리그(24)'!M13</f>
        <v>11</v>
      </c>
      <c r="N13" s="146">
        <f>+'23 서구하반기(24)'!N13+'23 下코모도리그(24)'!N13+'24 上코모도리그(24)'!N13+'24 上디비전리그(24)'!N13</f>
        <v>13</v>
      </c>
      <c r="O13" s="146">
        <f>+'23 서구하반기(24)'!O13+'23 下코모도리그(24)'!O13+'24 上코모도리그(24)'!O13+'24 上디비전리그(24)'!O13</f>
        <v>0</v>
      </c>
      <c r="P13" s="156">
        <f t="shared" si="2"/>
        <v>0</v>
      </c>
      <c r="Q13" s="75">
        <f t="shared" si="3"/>
        <v>0.68</v>
      </c>
      <c r="R13" s="75">
        <f t="shared" si="4"/>
        <v>0.6031746032</v>
      </c>
      <c r="S13" s="152">
        <f t="shared" si="5"/>
        <v>1.283174603</v>
      </c>
      <c r="T13" s="160">
        <f t="shared" si="6"/>
        <v>0</v>
      </c>
      <c r="U13" s="95">
        <f t="shared" si="7"/>
        <v>3</v>
      </c>
      <c r="V13" s="151">
        <f t="shared" si="8"/>
        <v>4</v>
      </c>
      <c r="W13" s="146">
        <f>+'23 서구하반기(24)'!W13+'23 下코모도리그(24)'!W13</f>
        <v>3</v>
      </c>
      <c r="X13" s="151">
        <f t="shared" si="9"/>
        <v>4</v>
      </c>
      <c r="Y13" s="103"/>
    </row>
    <row r="14" ht="19.5" customHeight="1">
      <c r="A14" s="5" t="s">
        <v>35</v>
      </c>
      <c r="B14" s="92">
        <f>+'23 서구하반기(24)'!B14+'23 下코모도리그(24)'!B14+'24 上코모도리그(24)'!B14+'24 上디비전리그(24)'!B14</f>
        <v>26</v>
      </c>
      <c r="C14" s="152">
        <f t="shared" si="1"/>
        <v>0.2340425532</v>
      </c>
      <c r="D14" s="92">
        <f>+'23 서구하반기(24)'!D14+'23 下코모도리그(24)'!D14+'24 上코모도리그(24)'!D14+'24 上디비전리그(24)'!D14</f>
        <v>65</v>
      </c>
      <c r="E14" s="92">
        <f>+'23 서구하반기(24)'!E14+'23 下코모도리그(24)'!E14+'24 上코모도리그(24)'!E14+'24 上디비전리그(24)'!E14</f>
        <v>47</v>
      </c>
      <c r="F14" s="92">
        <f>+'23 서구하반기(24)'!F14+'23 下코모도리그(24)'!F14+'24 上코모도리그(24)'!F14+'24 上디비전리그(24)'!F14</f>
        <v>11</v>
      </c>
      <c r="G14" s="92">
        <f>+'23 서구하반기(24)'!G14+'23 下코모도리그(24)'!G14+'24 上코모도리그(24)'!G14+'24 上디비전리그(24)'!G14</f>
        <v>8</v>
      </c>
      <c r="H14" s="92">
        <f>+'23 서구하반기(24)'!H14+'23 下코모도리그(24)'!H14+'24 上코모도리그(24)'!H14+'24 上디비전리그(24)'!H14</f>
        <v>3</v>
      </c>
      <c r="I14" s="92">
        <f>+'23 서구하반기(24)'!I14+'23 下코모도리그(24)'!I14+'24 上코모도리그(24)'!I14+'24 上디비전리그(24)'!I14</f>
        <v>0</v>
      </c>
      <c r="J14" s="92">
        <f>+'23 서구하반기(24)'!J14+'23 下코모도리그(24)'!J14+'24 上코모도리그(24)'!J14+'24 上디비전리그(24)'!J14</f>
        <v>0</v>
      </c>
      <c r="K14" s="146">
        <f>+'23 서구하반기(24)'!K14+'23 下코모도리그(24)'!K14+'24 上코모도리그(24)'!K14+'24 上디비전리그(24)'!K14</f>
        <v>15</v>
      </c>
      <c r="L14" s="146">
        <f>+'23 서구하반기(24)'!L14+'23 下코모도리그(24)'!L14+'24 上코모도리그(24)'!L14+'24 上디비전리그(24)'!L14</f>
        <v>13</v>
      </c>
      <c r="M14" s="146">
        <f>+'23 서구하반기(24)'!M14+'23 下코모도리그(24)'!M14+'24 上코모도리그(24)'!M14+'24 上디비전리그(24)'!M14</f>
        <v>13</v>
      </c>
      <c r="N14" s="146">
        <f>+'23 서구하반기(24)'!N14+'23 下코모도리그(24)'!N14+'24 上코모도리그(24)'!N14+'24 上디비전리그(24)'!N14</f>
        <v>17</v>
      </c>
      <c r="O14" s="147">
        <f>+'23 서구하반기(24)'!O14+'23 下코모도리그(24)'!O14+'24 上코모도리그(24)'!O14+'24 上디비전리그(24)'!O14</f>
        <v>25</v>
      </c>
      <c r="P14" s="148">
        <f t="shared" si="2"/>
        <v>0.3846153846</v>
      </c>
      <c r="Q14" s="75">
        <f t="shared" si="3"/>
        <v>0.2978723404</v>
      </c>
      <c r="R14" s="75">
        <f t="shared" si="4"/>
        <v>0.4307692308</v>
      </c>
      <c r="S14" s="152">
        <f t="shared" si="5"/>
        <v>0.7286415712</v>
      </c>
      <c r="T14" s="98">
        <f t="shared" si="6"/>
        <v>0.6756756757</v>
      </c>
      <c r="U14" s="95">
        <f t="shared" si="7"/>
        <v>15</v>
      </c>
      <c r="V14" s="151">
        <f t="shared" si="8"/>
        <v>13</v>
      </c>
      <c r="W14" s="146">
        <f>+'23 서구하반기(24)'!W14+'23 下코모도리그(24)'!W14</f>
        <v>10</v>
      </c>
      <c r="X14" s="151">
        <f t="shared" si="9"/>
        <v>16</v>
      </c>
      <c r="Y14" s="103"/>
    </row>
    <row r="15" ht="19.5" customHeight="1">
      <c r="A15" s="5" t="s">
        <v>36</v>
      </c>
      <c r="B15" s="92">
        <f>+'23 서구하반기(24)'!B15+'23 下코모도리그(24)'!B15+'24 上코모도리그(24)'!B15+'24 上디비전리그(24)'!B15</f>
        <v>22</v>
      </c>
      <c r="C15" s="152">
        <f t="shared" si="1"/>
        <v>0.3409090909</v>
      </c>
      <c r="D15" s="92">
        <f>+'23 서구하반기(24)'!D15+'23 下코모도리그(24)'!D15+'24 上코모도리그(24)'!D15+'24 上디비전리그(24)'!D15</f>
        <v>47</v>
      </c>
      <c r="E15" s="92">
        <f>+'23 서구하반기(24)'!E15+'23 下코모도리그(24)'!E15+'24 上코모도리그(24)'!E15+'24 上디비전리그(24)'!E15</f>
        <v>44</v>
      </c>
      <c r="F15" s="92">
        <f>+'23 서구하반기(24)'!F15+'23 下코모도리그(24)'!F15+'24 上코모도리그(24)'!F15+'24 上디비전리그(24)'!F15</f>
        <v>15</v>
      </c>
      <c r="G15" s="92">
        <f>+'23 서구하반기(24)'!G15+'23 下코모도리그(24)'!G15+'24 上코모도리그(24)'!G15+'24 上디비전리그(24)'!G15</f>
        <v>12</v>
      </c>
      <c r="H15" s="92">
        <f>+'23 서구하반기(24)'!H15+'23 下코모도리그(24)'!H15+'24 上코모도리그(24)'!H15+'24 上디비전리그(24)'!H15</f>
        <v>3</v>
      </c>
      <c r="I15" s="92">
        <f>+'23 서구하반기(24)'!I15+'23 下코모도리그(24)'!I15+'24 上코모도리그(24)'!I15+'24 上디비전리그(24)'!I15</f>
        <v>0</v>
      </c>
      <c r="J15" s="92">
        <f>+'23 서구하반기(24)'!J15+'23 下코모도리그(24)'!J15+'24 上코모도리그(24)'!J15+'24 上디비전리그(24)'!J15</f>
        <v>0</v>
      </c>
      <c r="K15" s="146">
        <f>+'23 서구하반기(24)'!K15+'23 下코모도리그(24)'!K15+'24 上코모도리그(24)'!K15+'24 上디비전리그(24)'!K15</f>
        <v>13</v>
      </c>
      <c r="L15" s="146">
        <f>+'23 서구하반기(24)'!L15+'23 下코모도리그(24)'!L15+'24 上코모도리그(24)'!L15+'24 上디비전리그(24)'!L15</f>
        <v>16</v>
      </c>
      <c r="M15" s="146">
        <f>+'23 서구하반기(24)'!M15+'23 下코모도리그(24)'!M15+'24 上코모도리그(24)'!M15+'24 上디비전리그(24)'!M15</f>
        <v>8</v>
      </c>
      <c r="N15" s="146">
        <f>+'23 서구하반기(24)'!N15+'23 下코모도리그(24)'!N15+'24 上코모도리그(24)'!N15+'24 上디비전리그(24)'!N15</f>
        <v>2</v>
      </c>
      <c r="O15" s="146">
        <f>+'23 서구하반기(24)'!O15+'23 下코모도리그(24)'!O15+'24 上코모도리그(24)'!O15+'24 上디비전리그(24)'!O15</f>
        <v>10</v>
      </c>
      <c r="P15" s="158">
        <f t="shared" si="2"/>
        <v>0.2127659574</v>
      </c>
      <c r="Q15" s="75">
        <f t="shared" si="3"/>
        <v>0.4090909091</v>
      </c>
      <c r="R15" s="75">
        <f t="shared" si="4"/>
        <v>0.3617021277</v>
      </c>
      <c r="S15" s="152">
        <f t="shared" si="5"/>
        <v>0.7707930368</v>
      </c>
      <c r="T15" s="49">
        <f t="shared" si="6"/>
        <v>0.3333333333</v>
      </c>
      <c r="U15" s="95">
        <f t="shared" si="7"/>
        <v>19</v>
      </c>
      <c r="V15" s="151">
        <f t="shared" si="8"/>
        <v>12</v>
      </c>
      <c r="W15" s="146">
        <f>+'23 서구하반기(24)'!W15+'23 下코모도리그(24)'!W15</f>
        <v>1</v>
      </c>
      <c r="X15" s="151">
        <f t="shared" si="9"/>
        <v>12</v>
      </c>
      <c r="Y15" s="103"/>
    </row>
    <row r="16" ht="19.5" customHeight="1">
      <c r="A16" s="5" t="s">
        <v>37</v>
      </c>
      <c r="B16" s="92">
        <f>+'23 서구하반기(24)'!B16+'23 下코모도리그(24)'!B16+'24 上코모도리그(24)'!B16+'24 上디비전리그(24)'!B16</f>
        <v>24</v>
      </c>
      <c r="C16" s="152">
        <f t="shared" si="1"/>
        <v>0.4107142857</v>
      </c>
      <c r="D16" s="92">
        <f>+'23 서구하반기(24)'!D16+'23 下코모도리그(24)'!D16+'24 上코모도리그(24)'!D16+'24 上디비전리그(24)'!D16</f>
        <v>84</v>
      </c>
      <c r="E16" s="92">
        <f>+'23 서구하반기(24)'!E16+'23 下코모도리그(24)'!E16+'24 上코모도리그(24)'!E16+'24 上디비전리그(24)'!E16</f>
        <v>56</v>
      </c>
      <c r="F16" s="92">
        <f>+'23 서구하반기(24)'!F16+'23 下코모도리그(24)'!F16+'24 上코모도리그(24)'!F16+'24 上디비전리그(24)'!F16</f>
        <v>23</v>
      </c>
      <c r="G16" s="92">
        <f>+'23 서구하반기(24)'!G16+'23 下코모도리그(24)'!G16+'24 上코모도리그(24)'!G16+'24 上디비전리그(24)'!G16</f>
        <v>17</v>
      </c>
      <c r="H16" s="92">
        <f>+'23 서구하반기(24)'!H16+'23 下코모도리그(24)'!H16+'24 上코모도리그(24)'!H16+'24 上디비전리그(24)'!H16</f>
        <v>2</v>
      </c>
      <c r="I16" s="92">
        <f>+'23 서구하반기(24)'!I16+'23 下코모도리그(24)'!I16+'24 上코모도리그(24)'!I16+'24 上디비전리그(24)'!I16</f>
        <v>4</v>
      </c>
      <c r="J16" s="92">
        <f>+'23 서구하반기(24)'!J16+'23 下코모도리그(24)'!J16+'24 上코모도리그(24)'!J16+'24 上디비전리그(24)'!J16</f>
        <v>0</v>
      </c>
      <c r="K16" s="155">
        <f>+'23 서구하반기(24)'!K16+'23 下코모도리그(24)'!K16+'24 上코모도리그(24)'!K16+'24 上디비전리그(24)'!K16</f>
        <v>24</v>
      </c>
      <c r="L16" s="146">
        <f>+'23 서구하반기(24)'!L16+'23 下코모도리그(24)'!L16+'24 上코모도리그(24)'!L16+'24 上디비전리그(24)'!L16</f>
        <v>12</v>
      </c>
      <c r="M16" s="155">
        <f>+'23 서구하반기(24)'!M16+'23 下코모도리그(24)'!M16+'24 上코모도리그(24)'!M16+'24 上디비전리그(24)'!M16</f>
        <v>21</v>
      </c>
      <c r="N16" s="146">
        <f>+'23 서구하반기(24)'!N16+'23 下코모도리그(24)'!N16+'24 上코모도리그(24)'!N16+'24 上디비전리그(24)'!N16</f>
        <v>17</v>
      </c>
      <c r="O16" s="146">
        <f>+'23 서구하반기(24)'!O16+'23 下코모도리그(24)'!O16+'24 上코모도리그(24)'!O16+'24 上디비전리그(24)'!O16</f>
        <v>8</v>
      </c>
      <c r="P16" s="158">
        <f t="shared" si="2"/>
        <v>0.09523809524</v>
      </c>
      <c r="Q16" s="75">
        <f t="shared" si="3"/>
        <v>0.5892857143</v>
      </c>
      <c r="R16" s="75">
        <f t="shared" si="4"/>
        <v>0.4761904762</v>
      </c>
      <c r="S16" s="152">
        <f t="shared" si="5"/>
        <v>1.06547619</v>
      </c>
      <c r="T16" s="49">
        <f t="shared" si="6"/>
        <v>0.1818181818</v>
      </c>
      <c r="U16" s="95">
        <f t="shared" si="7"/>
        <v>11</v>
      </c>
      <c r="V16" s="151">
        <f t="shared" si="8"/>
        <v>6</v>
      </c>
      <c r="W16" s="146">
        <f>+'23 서구하반기(24)'!W16+'23 下코모도리그(24)'!W16</f>
        <v>5</v>
      </c>
      <c r="X16" s="151">
        <f t="shared" si="9"/>
        <v>6</v>
      </c>
      <c r="Y16" s="103"/>
    </row>
    <row r="17" ht="19.5" customHeight="1">
      <c r="A17" s="5" t="s">
        <v>38</v>
      </c>
      <c r="B17" s="92">
        <f>+'23 서구하반기(24)'!B17+'23 下코모도리그(24)'!B17+'24 上코모도리그(24)'!B17+'24 上디비전리그(24)'!B17</f>
        <v>24</v>
      </c>
      <c r="C17" s="152">
        <f t="shared" si="1"/>
        <v>0.3777777778</v>
      </c>
      <c r="D17" s="92">
        <f>+'23 서구하반기(24)'!D17+'23 下코모도리그(24)'!D17+'24 上코모도리그(24)'!D17+'24 上디비전리그(24)'!D17</f>
        <v>52</v>
      </c>
      <c r="E17" s="92">
        <f>+'23 서구하반기(24)'!E17+'23 下코모도리그(24)'!E17+'24 上코모도리그(24)'!E17+'24 上디비전리그(24)'!E17</f>
        <v>45</v>
      </c>
      <c r="F17" s="92">
        <f>+'23 서구하반기(24)'!F17+'23 下코모도리그(24)'!F17+'24 上코모도리그(24)'!F17+'24 上디비전리그(24)'!F17</f>
        <v>17</v>
      </c>
      <c r="G17" s="92">
        <f>+'23 서구하반기(24)'!G17+'23 下코모도리그(24)'!G17+'24 上코모도리그(24)'!G17+'24 上디비전리그(24)'!G17</f>
        <v>12</v>
      </c>
      <c r="H17" s="92">
        <f>+'23 서구하반기(24)'!H17+'23 下코모도리그(24)'!H17+'24 上코모도리그(24)'!H17+'24 上디비전리그(24)'!H17</f>
        <v>5</v>
      </c>
      <c r="I17" s="92">
        <f>+'23 서구하반기(24)'!I17+'23 下코모도리그(24)'!I17+'24 上코모도리그(24)'!I17+'24 上디비전리그(24)'!I17</f>
        <v>0</v>
      </c>
      <c r="J17" s="92">
        <f>+'23 서구하반기(24)'!J17+'23 下코모도리그(24)'!J17+'24 上코모도리그(24)'!J17+'24 上디비전리그(24)'!J17</f>
        <v>0</v>
      </c>
      <c r="K17" s="146">
        <f>+'23 서구하반기(24)'!K17+'23 下코모도리그(24)'!K17+'24 上코모도리그(24)'!K17+'24 上디비전리그(24)'!K17</f>
        <v>13</v>
      </c>
      <c r="L17" s="146">
        <f>+'23 서구하반기(24)'!L17+'23 下코모도리그(24)'!L17+'24 上코모도리그(24)'!L17+'24 上디비전리그(24)'!L17</f>
        <v>8</v>
      </c>
      <c r="M17" s="146">
        <f>+'23 서구하반기(24)'!M17+'23 下코모도리그(24)'!M17+'24 上코모도리그(24)'!M17+'24 上디비전리그(24)'!M17</f>
        <v>6</v>
      </c>
      <c r="N17" s="146">
        <f>+'23 서구하반기(24)'!N17+'23 下코모도리그(24)'!N17+'24 上코모도리그(24)'!N17+'24 上디비전리그(24)'!N17</f>
        <v>6</v>
      </c>
      <c r="O17" s="146">
        <f>+'23 서구하반기(24)'!O17+'23 下코모도리그(24)'!O17+'24 上코모도리그(24)'!O17+'24 上디비전리그(24)'!O17</f>
        <v>7</v>
      </c>
      <c r="P17" s="158">
        <f t="shared" si="2"/>
        <v>0.1346153846</v>
      </c>
      <c r="Q17" s="75">
        <f t="shared" si="3"/>
        <v>0.4888888889</v>
      </c>
      <c r="R17" s="75">
        <f t="shared" si="4"/>
        <v>0.4423076923</v>
      </c>
      <c r="S17" s="152">
        <f t="shared" si="5"/>
        <v>0.9311965812</v>
      </c>
      <c r="T17" s="49">
        <f t="shared" si="6"/>
        <v>0.2413793103</v>
      </c>
      <c r="U17" s="95">
        <f t="shared" si="7"/>
        <v>13</v>
      </c>
      <c r="V17" s="151">
        <f t="shared" si="8"/>
        <v>9</v>
      </c>
      <c r="W17" s="146">
        <f>+'23 서구하반기(24)'!W17+'23 下코모도리그(24)'!W17</f>
        <v>5</v>
      </c>
      <c r="X17" s="151">
        <f t="shared" si="9"/>
        <v>8</v>
      </c>
      <c r="Y17" s="103"/>
    </row>
    <row r="18" ht="19.5" customHeight="1">
      <c r="A18" s="5" t="s">
        <v>39</v>
      </c>
      <c r="B18" s="92">
        <f>+'23 서구하반기(24)'!B18+'23 下코모도리그(24)'!B18+'24 上코모도리그(24)'!B18+'24 上디비전리그(24)'!B18</f>
        <v>14</v>
      </c>
      <c r="C18" s="152">
        <f t="shared" si="1"/>
        <v>0.3571428571</v>
      </c>
      <c r="D18" s="92">
        <f>+'23 서구하반기(24)'!D18+'23 下코모도리그(24)'!D18+'24 上코모도리그(24)'!D18+'24 上디비전리그(24)'!D18</f>
        <v>37</v>
      </c>
      <c r="E18" s="92">
        <f>+'23 서구하반기(24)'!E18+'23 下코모도리그(24)'!E18+'24 上코모도리그(24)'!E18+'24 上디비전리그(24)'!E18</f>
        <v>28</v>
      </c>
      <c r="F18" s="92">
        <f>+'23 서구하반기(24)'!F18+'23 下코모도리그(24)'!F18+'24 上코모도리그(24)'!F18+'24 上디비전리그(24)'!F18</f>
        <v>10</v>
      </c>
      <c r="G18" s="92">
        <f>+'23 서구하반기(24)'!G18+'23 下코모도리그(24)'!G18+'24 上코모도리그(24)'!G18+'24 上디비전리그(24)'!G18</f>
        <v>9</v>
      </c>
      <c r="H18" s="92">
        <f>+'23 서구하반기(24)'!H18+'23 下코모도리그(24)'!H18+'24 上코모도리그(24)'!H18+'24 上디비전리그(24)'!H18</f>
        <v>0</v>
      </c>
      <c r="I18" s="92">
        <f>+'23 서구하반기(24)'!I18+'23 下코모도리그(24)'!I18+'24 上코모도리그(24)'!I18+'24 上디비전리그(24)'!I18</f>
        <v>0</v>
      </c>
      <c r="J18" s="155">
        <f>+'23 서구하반기(24)'!J18+'23 下코모도리그(24)'!J18+'24 上코모도리그(24)'!J18+'24 上디비전리그(24)'!J18</f>
        <v>1</v>
      </c>
      <c r="K18" s="146">
        <f>+'23 서구하반기(24)'!K18+'23 下코모도리그(24)'!K18+'24 上코모도리그(24)'!K18+'24 上디비전리그(24)'!K18</f>
        <v>9</v>
      </c>
      <c r="L18" s="146">
        <f>+'23 서구하반기(24)'!L18+'23 下코모도리그(24)'!L18+'24 上코모도리그(24)'!L18+'24 上디비전리그(24)'!L18</f>
        <v>10</v>
      </c>
      <c r="M18" s="146">
        <f>+'23 서구하반기(24)'!M18+'23 下코모도리그(24)'!M18+'24 上코모도리그(24)'!M18+'24 上디비전리그(24)'!M18</f>
        <v>0</v>
      </c>
      <c r="N18" s="146">
        <f>+'23 서구하반기(24)'!N18+'23 下코모도리그(24)'!N18+'24 上코모도리그(24)'!N18+'24 上디비전리그(24)'!N18</f>
        <v>8</v>
      </c>
      <c r="O18" s="146">
        <f>+'23 서구하반기(24)'!O18+'23 下코모도리그(24)'!O18+'24 上코모도리그(24)'!O18+'24 上디비전리그(24)'!O18</f>
        <v>4</v>
      </c>
      <c r="P18" s="158">
        <f t="shared" si="2"/>
        <v>0.1081081081</v>
      </c>
      <c r="Q18" s="75">
        <f t="shared" si="3"/>
        <v>0.4642857143</v>
      </c>
      <c r="R18" s="75">
        <f t="shared" si="4"/>
        <v>0.4864864865</v>
      </c>
      <c r="S18" s="152">
        <f t="shared" si="5"/>
        <v>0.9507722008</v>
      </c>
      <c r="T18" s="49">
        <f t="shared" si="6"/>
        <v>0.2105263158</v>
      </c>
      <c r="U18" s="95">
        <f t="shared" si="7"/>
        <v>10</v>
      </c>
      <c r="V18" s="151">
        <f t="shared" si="8"/>
        <v>8</v>
      </c>
      <c r="W18" s="146">
        <f>+'23 서구하반기(24)'!W18+'23 下코모도리그(24)'!W18</f>
        <v>0</v>
      </c>
      <c r="X18" s="151">
        <f t="shared" si="9"/>
        <v>10</v>
      </c>
      <c r="Y18" s="103"/>
    </row>
    <row r="19" ht="19.5" customHeight="1">
      <c r="A19" s="5" t="s">
        <v>40</v>
      </c>
      <c r="B19" s="92">
        <f>+'23 서구하반기(24)'!B19+'23 下코모도리그(24)'!B19+'24 上코모도리그(24)'!B19+'24 上디비전리그(24)'!B19</f>
        <v>9</v>
      </c>
      <c r="C19" s="145">
        <f t="shared" si="1"/>
        <v>0.125</v>
      </c>
      <c r="D19" s="92">
        <f>+'23 서구하반기(24)'!D19+'23 下코모도리그(24)'!D19+'24 上코모도리그(24)'!D19+'24 上디비전리그(24)'!D19</f>
        <v>17</v>
      </c>
      <c r="E19" s="92">
        <f>+'23 서구하반기(24)'!E19+'23 下코모도리그(24)'!E19+'24 上코모도리그(24)'!E19+'24 上디비전리그(24)'!E19</f>
        <v>8</v>
      </c>
      <c r="F19" s="92">
        <f>+'23 서구하반기(24)'!F19+'23 下코모도리그(24)'!F19+'24 上코모도리그(24)'!F19+'24 上디비전리그(24)'!F19</f>
        <v>1</v>
      </c>
      <c r="G19" s="92">
        <f>+'23 서구하반기(24)'!G19+'23 下코모도리그(24)'!G19+'24 上코모도리그(24)'!G19+'24 上디비전리그(24)'!G19</f>
        <v>1</v>
      </c>
      <c r="H19" s="92">
        <f>+'23 서구하반기(24)'!H19+'23 下코모도리그(24)'!H19+'24 上코모도리그(24)'!H19+'24 上디비전리그(24)'!H19</f>
        <v>0</v>
      </c>
      <c r="I19" s="92">
        <f>+'23 서구하반기(24)'!I19+'23 下코모도리그(24)'!I19+'24 上코모도리그(24)'!I19+'24 上디비전리그(24)'!I19</f>
        <v>0</v>
      </c>
      <c r="J19" s="92">
        <f>+'23 서구하반기(24)'!J19+'23 下코모도리그(24)'!J19+'24 上코모도리그(24)'!J19+'24 上디비전리그(24)'!J19</f>
        <v>0</v>
      </c>
      <c r="K19" s="146">
        <f>+'23 서구하반기(24)'!K19+'23 下코모도리그(24)'!K19+'24 上코모도리그(24)'!K19+'24 上디비전리그(24)'!K19</f>
        <v>7</v>
      </c>
      <c r="L19" s="146">
        <f>+'23 서구하반기(24)'!L19+'23 下코모도리그(24)'!L19+'24 上코모도리그(24)'!L19+'24 上디비전리그(24)'!L19</f>
        <v>2</v>
      </c>
      <c r="M19" s="146">
        <f>+'23 서구하반기(24)'!M19+'23 下코모도리그(24)'!M19+'24 上코모도리그(24)'!M19+'24 上디비전리그(24)'!M19</f>
        <v>5</v>
      </c>
      <c r="N19" s="146">
        <f>+'23 서구하반기(24)'!N19+'23 下코모도리그(24)'!N19+'24 上코모도리그(24)'!N19+'24 上디비전리그(24)'!N19</f>
        <v>9</v>
      </c>
      <c r="O19" s="146">
        <f>+'23 서구하반기(24)'!O19+'23 下코모도리그(24)'!O19+'24 上코모도리그(24)'!O19+'24 上디비전리그(24)'!O19</f>
        <v>1</v>
      </c>
      <c r="P19" s="158">
        <f t="shared" si="2"/>
        <v>0.05882352941</v>
      </c>
      <c r="Q19" s="149">
        <f t="shared" si="3"/>
        <v>0.125</v>
      </c>
      <c r="R19" s="75">
        <f t="shared" si="4"/>
        <v>0.5882352941</v>
      </c>
      <c r="S19" s="152">
        <f t="shared" si="5"/>
        <v>0.7132352941</v>
      </c>
      <c r="T19" s="49">
        <f t="shared" si="6"/>
        <v>0.1428571429</v>
      </c>
      <c r="U19" s="95">
        <f t="shared" si="7"/>
        <v>5</v>
      </c>
      <c r="V19" s="151">
        <f t="shared" si="8"/>
        <v>16</v>
      </c>
      <c r="W19" s="146">
        <f>+'23 서구하반기(24)'!W19+'23 下코모도리그(24)'!W19</f>
        <v>3</v>
      </c>
      <c r="X19" s="151">
        <f t="shared" si="9"/>
        <v>19</v>
      </c>
      <c r="Y19" s="103"/>
    </row>
    <row r="20" ht="19.5" customHeight="1">
      <c r="A20" s="5" t="s">
        <v>41</v>
      </c>
      <c r="B20" s="92">
        <f>+'23 서구하반기(24)'!B20+'23 下코모도리그(24)'!B20+'24 上코모도리그(24)'!B20+'24 上디비전리그(24)'!B20</f>
        <v>25</v>
      </c>
      <c r="C20" s="154">
        <f t="shared" si="1"/>
        <v>0.5576923077</v>
      </c>
      <c r="D20" s="92">
        <f>+'23 서구하반기(24)'!D20+'23 下코모도리그(24)'!D20+'24 上코모도리그(24)'!D20+'24 上디비전리그(24)'!D20</f>
        <v>60</v>
      </c>
      <c r="E20" s="92">
        <f>+'23 서구하반기(24)'!E20+'23 下코모도리그(24)'!E20+'24 上코모도리그(24)'!E20+'24 上디비전리그(24)'!E20</f>
        <v>52</v>
      </c>
      <c r="F20" s="155">
        <f>+'23 서구하반기(24)'!F20+'23 下코모도리그(24)'!F20+'24 上코모도리그(24)'!F20+'24 上디비전리그(24)'!F20</f>
        <v>29</v>
      </c>
      <c r="G20" s="92">
        <f>+'23 서구하반기(24)'!G20+'23 下코모도리그(24)'!G20+'24 上코모도리그(24)'!G20+'24 上디비전리그(24)'!G20</f>
        <v>19</v>
      </c>
      <c r="H20" s="92">
        <f>+'23 서구하반기(24)'!H20+'23 下코모도리그(24)'!H20+'24 上코모도리그(24)'!H20+'24 上디비전리그(24)'!H20</f>
        <v>9</v>
      </c>
      <c r="I20" s="92">
        <f>+'23 서구하반기(24)'!I20+'23 下코모도리그(24)'!I20+'24 上코모도리그(24)'!I20+'24 上디비전리그(24)'!I20</f>
        <v>0</v>
      </c>
      <c r="J20" s="155">
        <f>+'23 서구하반기(24)'!J20+'23 下코모도리그(24)'!J20+'24 上코모도리그(24)'!J20+'24 上디비전리그(24)'!J20</f>
        <v>1</v>
      </c>
      <c r="K20" s="155">
        <f>+'23 서구하반기(24)'!K20+'23 下코모도리그(24)'!K20+'24 上코모도리그(24)'!K20+'24 上디비전리그(24)'!K20</f>
        <v>25</v>
      </c>
      <c r="L20" s="155">
        <f>+'23 서구하반기(24)'!L20+'23 下코모도리그(24)'!L20+'24 上코모도리그(24)'!L20+'24 上디비전리그(24)'!L20</f>
        <v>26</v>
      </c>
      <c r="M20" s="146">
        <f>+'23 서구하반기(24)'!M20+'23 下코모도리그(24)'!M20+'24 上코모도리그(24)'!M20+'24 上디비전리그(24)'!M20</f>
        <v>7</v>
      </c>
      <c r="N20" s="146">
        <f>+'23 서구하반기(24)'!N20+'23 下코모도리그(24)'!N20+'24 上코모도리그(24)'!N20+'24 上디비전리그(24)'!N20</f>
        <v>8</v>
      </c>
      <c r="O20" s="146">
        <f>+'23 서구하반기(24)'!O20+'23 下코모도리그(24)'!O20+'24 上코모도리그(24)'!O20+'24 上디비전리그(24)'!O20</f>
        <v>4</v>
      </c>
      <c r="P20" s="158">
        <f t="shared" si="2"/>
        <v>0.06666666667</v>
      </c>
      <c r="Q20" s="75">
        <f t="shared" si="3"/>
        <v>0.7884615385</v>
      </c>
      <c r="R20" s="75">
        <f t="shared" si="4"/>
        <v>0.6166666667</v>
      </c>
      <c r="S20" s="154">
        <f t="shared" si="5"/>
        <v>1.405128205</v>
      </c>
      <c r="T20" s="49">
        <f t="shared" si="6"/>
        <v>0.1739130435</v>
      </c>
      <c r="U20" s="95">
        <f t="shared" si="7"/>
        <v>2</v>
      </c>
      <c r="V20" s="151">
        <f t="shared" si="8"/>
        <v>2</v>
      </c>
      <c r="W20" s="146">
        <f>+'23 서구하반기(24)'!W20+'23 下코모도리그(24)'!W20</f>
        <v>5</v>
      </c>
      <c r="X20" s="151">
        <f t="shared" si="9"/>
        <v>3</v>
      </c>
      <c r="Y20" s="103"/>
    </row>
    <row r="21" ht="19.5" customHeight="1">
      <c r="A21" s="5" t="s">
        <v>42</v>
      </c>
      <c r="B21" s="92">
        <f>+'23 서구하반기(24)'!B21+'23 下코모도리그(24)'!B21+'24 上코모도리그(24)'!B21+'24 上디비전리그(24)'!B21</f>
        <v>20</v>
      </c>
      <c r="C21" s="152">
        <f t="shared" si="1"/>
        <v>0.3611111111</v>
      </c>
      <c r="D21" s="92">
        <f>+'23 서구하반기(24)'!D21+'23 下코모도리그(24)'!D21+'24 上코모도리그(24)'!D21+'24 上디비전리그(24)'!D21</f>
        <v>49</v>
      </c>
      <c r="E21" s="92">
        <f>+'23 서구하반기(24)'!E21+'23 下코모도리그(24)'!E21+'24 上코모도리그(24)'!E21+'24 上디비전리그(24)'!E21</f>
        <v>36</v>
      </c>
      <c r="F21" s="92">
        <f>+'23 서구하반기(24)'!F21+'23 下코모도리그(24)'!F21+'24 上코모도리그(24)'!F21+'24 上디비전리그(24)'!F21</f>
        <v>13</v>
      </c>
      <c r="G21" s="92">
        <f>+'23 서구하반기(24)'!G21+'23 下코모도리그(24)'!G21+'24 上코모도리그(24)'!G21+'24 上디비전리그(24)'!G21</f>
        <v>9</v>
      </c>
      <c r="H21" s="92">
        <f>+'23 서구하반기(24)'!H21+'23 下코모도리그(24)'!H21+'24 上코모도리그(24)'!H21+'24 上디비전리그(24)'!H21</f>
        <v>4</v>
      </c>
      <c r="I21" s="92">
        <f>+'23 서구하반기(24)'!I21+'23 下코모도리그(24)'!I21+'24 上코모도리그(24)'!I21+'24 上디비전리그(24)'!I21</f>
        <v>0</v>
      </c>
      <c r="J21" s="92">
        <f>+'23 서구하반기(24)'!J21+'23 下코모도리그(24)'!J21+'24 上코모도리그(24)'!J21+'24 上디비전리그(24)'!J21</f>
        <v>0</v>
      </c>
      <c r="K21" s="146">
        <f>+'23 서구하반기(24)'!K21+'23 下코모도리그(24)'!K21+'24 上코모도리그(24)'!K21+'24 上디비전리그(24)'!K21</f>
        <v>12</v>
      </c>
      <c r="L21" s="146">
        <f>+'23 서구하반기(24)'!L21+'23 下코모도리그(24)'!L21+'24 上코모도리그(24)'!L21+'24 上디비전리그(24)'!L21</f>
        <v>15</v>
      </c>
      <c r="M21" s="146">
        <f>+'23 서구하반기(24)'!M21+'23 下코모도리그(24)'!M21+'24 上코모도리그(24)'!M21+'24 上디비전리그(24)'!M21</f>
        <v>6</v>
      </c>
      <c r="N21" s="146">
        <f>+'23 서구하반기(24)'!N21+'23 下코모도리그(24)'!N21+'24 上코모도리그(24)'!N21+'24 上디비전리그(24)'!N21</f>
        <v>12</v>
      </c>
      <c r="O21" s="146">
        <f>+'23 서구하반기(24)'!O21+'23 下코모도리그(24)'!O21+'24 上코모도리그(24)'!O21+'24 上디비전리그(24)'!O21</f>
        <v>12</v>
      </c>
      <c r="P21" s="158">
        <f t="shared" si="2"/>
        <v>0.2448979592</v>
      </c>
      <c r="Q21" s="75">
        <f t="shared" si="3"/>
        <v>0.4722222222</v>
      </c>
      <c r="R21" s="75">
        <f t="shared" si="4"/>
        <v>0.5102040816</v>
      </c>
      <c r="S21" s="152">
        <f t="shared" si="5"/>
        <v>0.9824263039</v>
      </c>
      <c r="T21" s="98">
        <f t="shared" si="6"/>
        <v>0.5</v>
      </c>
      <c r="U21" s="95">
        <f t="shared" si="7"/>
        <v>8</v>
      </c>
      <c r="V21" s="151">
        <f t="shared" si="8"/>
        <v>7</v>
      </c>
      <c r="W21" s="146">
        <f>+'23 서구하반기(24)'!W21+'23 下코모도리그(24)'!W21</f>
        <v>0</v>
      </c>
      <c r="X21" s="151">
        <f t="shared" si="9"/>
        <v>9</v>
      </c>
      <c r="Y21" s="103"/>
    </row>
    <row r="22" ht="19.5" customHeight="1">
      <c r="A22" s="5" t="s">
        <v>43</v>
      </c>
      <c r="B22" s="92">
        <f>+'23 서구하반기(24)'!B22+'23 下코모도리그(24)'!B22+'24 上코모도리그(24)'!B22+'24 上디비전리그(24)'!B22</f>
        <v>20</v>
      </c>
      <c r="C22" s="152">
        <f t="shared" si="1"/>
        <v>0.3076923077</v>
      </c>
      <c r="D22" s="92">
        <f>+'23 서구하반기(24)'!D22+'23 下코모도리그(24)'!D22+'24 上코모도리그(24)'!D22+'24 上디비전리그(24)'!D22</f>
        <v>50</v>
      </c>
      <c r="E22" s="92">
        <f>+'23 서구하반기(24)'!E22+'23 下코모도리그(24)'!E22+'24 上코모도리그(24)'!E22+'24 上디비전리그(24)'!E22</f>
        <v>39</v>
      </c>
      <c r="F22" s="92">
        <f>+'23 서구하반기(24)'!F22+'23 下코모도리그(24)'!F22+'24 上코모도리그(24)'!F22+'24 上디비전리그(24)'!F22</f>
        <v>12</v>
      </c>
      <c r="G22" s="92">
        <f>+'23 서구하반기(24)'!G22+'23 下코모도리그(24)'!G22+'24 上코모도리그(24)'!G22+'24 上디비전리그(24)'!G22</f>
        <v>7</v>
      </c>
      <c r="H22" s="92">
        <f>+'23 서구하반기(24)'!H22+'23 下코모도리그(24)'!H22+'24 上코모도리그(24)'!H22+'24 上디비전리그(24)'!H22</f>
        <v>4</v>
      </c>
      <c r="I22" s="92">
        <f>+'23 서구하반기(24)'!I22+'23 下코모도리그(24)'!I22+'24 上코모도리그(24)'!I22+'24 上디비전리그(24)'!I22</f>
        <v>1</v>
      </c>
      <c r="J22" s="92">
        <f>+'23 서구하반기(24)'!J22+'23 下코모도리그(24)'!J22+'24 上코모도리그(24)'!J22+'24 上디비전리그(24)'!J22</f>
        <v>0</v>
      </c>
      <c r="K22" s="146">
        <f>+'23 서구하반기(24)'!K22+'23 下코모도리그(24)'!K22+'24 上코모도리그(24)'!K22+'24 上디비전리그(24)'!K22</f>
        <v>12</v>
      </c>
      <c r="L22" s="146">
        <f>+'23 서구하반기(24)'!L22+'23 下코모도리그(24)'!L22+'24 上코모도리그(24)'!L22+'24 上디비전리그(24)'!L22</f>
        <v>12</v>
      </c>
      <c r="M22" s="146">
        <f>+'23 서구하반기(24)'!M22+'23 下코모도리그(24)'!M22+'24 上코모도리그(24)'!M22+'24 上디비전리그(24)'!M22</f>
        <v>9</v>
      </c>
      <c r="N22" s="146">
        <f>+'23 서구하반기(24)'!N22+'23 下코모도리그(24)'!N22+'24 上코모도리그(24)'!N22+'24 上디비전리그(24)'!N22</f>
        <v>10</v>
      </c>
      <c r="O22" s="146">
        <f>+'23 서구하반기(24)'!O22+'23 下코모도리그(24)'!O22+'24 上코모도리그(24)'!O22+'24 上디비전리그(24)'!O22</f>
        <v>8</v>
      </c>
      <c r="P22" s="158">
        <f t="shared" si="2"/>
        <v>0.16</v>
      </c>
      <c r="Q22" s="75">
        <f t="shared" si="3"/>
        <v>0.4615384615</v>
      </c>
      <c r="R22" s="75">
        <f t="shared" si="4"/>
        <v>0.44</v>
      </c>
      <c r="S22" s="152">
        <f t="shared" si="5"/>
        <v>0.9015384615</v>
      </c>
      <c r="T22" s="49">
        <f t="shared" si="6"/>
        <v>0.2857142857</v>
      </c>
      <c r="U22" s="95">
        <f t="shared" si="7"/>
        <v>14</v>
      </c>
      <c r="V22" s="151">
        <f t="shared" si="8"/>
        <v>10</v>
      </c>
      <c r="W22" s="146">
        <f>+'23 서구하반기(24)'!W22+'23 下코모도리그(24)'!W22</f>
        <v>2</v>
      </c>
      <c r="X22" s="151">
        <f t="shared" si="9"/>
        <v>13</v>
      </c>
      <c r="Y22" s="103"/>
    </row>
    <row r="23" ht="19.5" customHeight="1">
      <c r="A23" s="5" t="s">
        <v>44</v>
      </c>
      <c r="B23" s="92">
        <f>+'23 서구하반기(24)'!B23+'23 下코모도리그(24)'!B23+'24 上코모도리그(24)'!B23+'24 上디비전리그(24)'!B23</f>
        <v>12</v>
      </c>
      <c r="C23" s="152">
        <f t="shared" si="1"/>
        <v>0.25</v>
      </c>
      <c r="D23" s="92">
        <f>+'23 서구하반기(24)'!D23+'23 下코모도리그(24)'!D23+'24 上코모도리그(24)'!D23+'24 上디비전리그(24)'!D23</f>
        <v>33</v>
      </c>
      <c r="E23" s="92">
        <f>+'23 서구하반기(24)'!E23+'23 下코모도리그(24)'!E23+'24 上코모도리그(24)'!E23+'24 上디비전리그(24)'!E23</f>
        <v>20</v>
      </c>
      <c r="F23" s="92">
        <f>+'23 서구하반기(24)'!F23+'23 下코모도리그(24)'!F23+'24 上코모도리그(24)'!F23+'24 上디비전리그(24)'!F23</f>
        <v>5</v>
      </c>
      <c r="G23" s="92">
        <f>+'23 서구하반기(24)'!G23+'23 下코모도리그(24)'!G23+'24 上코모도리그(24)'!G23+'24 上디비전리그(24)'!G23</f>
        <v>5</v>
      </c>
      <c r="H23" s="92">
        <f>+'23 서구하반기(24)'!H23+'23 下코모도리그(24)'!H23+'24 上코모도리그(24)'!H23+'24 上디비전리그(24)'!H23</f>
        <v>0</v>
      </c>
      <c r="I23" s="92">
        <f>+'23 서구하반기(24)'!I23+'23 下코모도리그(24)'!I23+'24 上코모도리그(24)'!I23+'24 上디비전리그(24)'!I23</f>
        <v>0</v>
      </c>
      <c r="J23" s="92">
        <f>+'23 서구하반기(24)'!J23+'23 下코모도리그(24)'!J23+'24 上코모도리그(24)'!J23+'24 上디비전리그(24)'!J23</f>
        <v>0</v>
      </c>
      <c r="K23" s="146">
        <f>+'23 서구하반기(24)'!K23+'23 下코모도리그(24)'!K23+'24 上코모도리그(24)'!K23+'24 上디비전리그(24)'!K23</f>
        <v>11</v>
      </c>
      <c r="L23" s="146">
        <f>+'23 서구하반기(24)'!L23+'23 下코모도리그(24)'!L23+'24 上코모도리그(24)'!L23+'24 上디비전리그(24)'!L23</f>
        <v>5</v>
      </c>
      <c r="M23" s="146">
        <f>+'23 서구하반기(24)'!M23+'23 下코모도리그(24)'!M23+'24 上코모도리그(24)'!M23+'24 上디비전리그(24)'!M23</f>
        <v>2</v>
      </c>
      <c r="N23" s="146">
        <f>+'23 서구하반기(24)'!N23+'23 下코모도리그(24)'!N23+'24 上코모도리그(24)'!N23+'24 上디비전리그(24)'!N23</f>
        <v>9</v>
      </c>
      <c r="O23" s="146">
        <f>+'23 서구하반기(24)'!O23+'23 下코모도리그(24)'!O23+'24 上코모도리그(24)'!O23+'24 上디비전리그(24)'!O23</f>
        <v>6</v>
      </c>
      <c r="P23" s="158">
        <f t="shared" si="2"/>
        <v>0.1818181818</v>
      </c>
      <c r="Q23" s="75">
        <f t="shared" si="3"/>
        <v>0.25</v>
      </c>
      <c r="R23" s="75">
        <f t="shared" si="4"/>
        <v>0.4242424242</v>
      </c>
      <c r="S23" s="152">
        <f t="shared" si="5"/>
        <v>0.6742424242</v>
      </c>
      <c r="T23" s="49">
        <f t="shared" si="6"/>
        <v>0.3157894737</v>
      </c>
      <c r="U23" s="95">
        <f t="shared" si="7"/>
        <v>17</v>
      </c>
      <c r="V23" s="151">
        <f t="shared" si="8"/>
        <v>17</v>
      </c>
      <c r="W23" s="146">
        <f>+'23 서구하반기(24)'!W23+'23 下코모도리그(24)'!W23</f>
        <v>1</v>
      </c>
      <c r="X23" s="151">
        <f t="shared" si="9"/>
        <v>15</v>
      </c>
      <c r="Y23" s="103"/>
    </row>
    <row r="24" ht="19.5" customHeight="1">
      <c r="A24" s="99" t="s">
        <v>45</v>
      </c>
      <c r="B24" s="99"/>
      <c r="C24" s="100">
        <f t="shared" si="1"/>
        <v>0.395173454</v>
      </c>
      <c r="D24" s="99">
        <f t="shared" ref="D24:O24" si="10">SUM(D4:D23)</f>
        <v>857</v>
      </c>
      <c r="E24" s="99">
        <f t="shared" si="10"/>
        <v>663</v>
      </c>
      <c r="F24" s="99">
        <f t="shared" si="10"/>
        <v>262</v>
      </c>
      <c r="G24" s="99">
        <f t="shared" si="10"/>
        <v>188</v>
      </c>
      <c r="H24" s="99">
        <f t="shared" si="10"/>
        <v>54</v>
      </c>
      <c r="I24" s="99">
        <f t="shared" si="10"/>
        <v>14</v>
      </c>
      <c r="J24" s="99">
        <f t="shared" si="10"/>
        <v>4</v>
      </c>
      <c r="K24" s="99">
        <f t="shared" si="10"/>
        <v>272</v>
      </c>
      <c r="L24" s="99">
        <f t="shared" si="10"/>
        <v>220</v>
      </c>
      <c r="M24" s="99">
        <f t="shared" si="10"/>
        <v>170</v>
      </c>
      <c r="N24" s="99">
        <f t="shared" si="10"/>
        <v>166</v>
      </c>
      <c r="O24" s="99">
        <f t="shared" si="10"/>
        <v>129</v>
      </c>
      <c r="P24" s="26">
        <f t="shared" si="2"/>
        <v>0.1505250875</v>
      </c>
      <c r="Q24" s="100"/>
      <c r="R24" s="100"/>
      <c r="S24" s="90"/>
      <c r="T24" s="27"/>
      <c r="U24" s="27"/>
      <c r="V24" s="27"/>
      <c r="W24" s="23">
        <f>SUM(W4:W23)</f>
        <v>49</v>
      </c>
      <c r="X24" s="27"/>
    </row>
    <row r="25" ht="16.5" customHeight="1"/>
    <row r="26" ht="16.5" customHeight="1">
      <c r="A26" s="3" t="s">
        <v>46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</row>
    <row r="27" ht="16.5" customHeight="1">
      <c r="A27" s="4" t="s">
        <v>2</v>
      </c>
      <c r="B27" s="4" t="s">
        <v>3</v>
      </c>
      <c r="C27" s="4" t="s">
        <v>47</v>
      </c>
      <c r="D27" s="4" t="s">
        <v>48</v>
      </c>
      <c r="E27" s="4" t="s">
        <v>49</v>
      </c>
      <c r="F27" s="4" t="s">
        <v>50</v>
      </c>
      <c r="G27" s="4" t="s">
        <v>6</v>
      </c>
      <c r="H27" s="4" t="s">
        <v>51</v>
      </c>
      <c r="I27" s="4" t="s">
        <v>52</v>
      </c>
      <c r="J27" s="4" t="s">
        <v>53</v>
      </c>
      <c r="K27" s="4" t="s">
        <v>54</v>
      </c>
      <c r="L27" s="4" t="s">
        <v>55</v>
      </c>
      <c r="M27" s="4" t="s">
        <v>56</v>
      </c>
      <c r="N27" s="4" t="s">
        <v>57</v>
      </c>
      <c r="O27" s="4" t="s">
        <v>58</v>
      </c>
      <c r="P27" s="4" t="s">
        <v>59</v>
      </c>
      <c r="Q27" s="4" t="s">
        <v>60</v>
      </c>
      <c r="R27" s="4" t="s">
        <v>61</v>
      </c>
      <c r="S27" s="4" t="s">
        <v>86</v>
      </c>
      <c r="T27" s="4" t="s">
        <v>63</v>
      </c>
      <c r="U27" s="4" t="s">
        <v>64</v>
      </c>
      <c r="V27" s="4" t="s">
        <v>65</v>
      </c>
      <c r="X27" s="4" t="s">
        <v>93</v>
      </c>
    </row>
    <row r="28" ht="19.5" customHeight="1">
      <c r="A28" s="4" t="s">
        <v>24</v>
      </c>
      <c r="B28" s="92">
        <f>+'23 서구하반기(24)'!B28+'23 下코모도리그(24)'!B28+'24 上코모도리그(24)'!B28+'24 上디비전리그(24)'!B28</f>
        <v>3</v>
      </c>
      <c r="C28" s="92">
        <f>+'23 서구하반기(24)'!C28+'23 下코모도리그(24)'!C28+'24 上코모도리그(24)'!C28+'24 上디비전리그(24)'!C28</f>
        <v>0</v>
      </c>
      <c r="D28" s="92">
        <f>+'23 서구하반기(24)'!D28+'23 下코모도리그(24)'!D28+'24 上코모도리그(24)'!D28+'24 上디비전리그(24)'!D28</f>
        <v>0</v>
      </c>
      <c r="E28" s="92">
        <f>+'23 서구하반기(24)'!E28+'23 下코모도리그(24)'!E28+'24 上코모도리그(24)'!E28+'24 上디비전리그(24)'!E28</f>
        <v>0</v>
      </c>
      <c r="F28" s="92">
        <f>+'23 서구하반기(24)'!F28+'23 下코모도리그(24)'!F28+'24 上코모도리그(24)'!F28+'24 上디비전리그(24)'!F28</f>
        <v>32</v>
      </c>
      <c r="G28" s="92">
        <f>+'23 서구하반기(24)'!G28+'23 下코모도리그(24)'!G28+'24 上코모도리그(24)'!G28+'24 上디비전리그(24)'!G28</f>
        <v>12</v>
      </c>
      <c r="H28" s="105">
        <f>+'23 서구하반기(24)'!H28+'23 下코모도리그(24)'!H28+'24 上코모도리그(24)'!H28+'24 上디비전리그(24)'!H28</f>
        <v>2.666333333</v>
      </c>
      <c r="I28" s="106">
        <f>+'23 서구하반기(24)'!I28+'23 下코모도리그(24)'!I28+'24 上코모도리그(24)'!I28+'24 上디비전리그(24)'!I28</f>
        <v>4</v>
      </c>
      <c r="J28" s="92">
        <f>+'23 서구하반기(24)'!J28+'23 下코모도리그(24)'!J28+'24 上코모도리그(24)'!J28+'24 上디비전리그(24)'!J28</f>
        <v>0</v>
      </c>
      <c r="K28" s="161">
        <f>+'23 서구하반기(24)'!K28+'23 下코모도리그(24)'!K28+'24 上코모도리그(24)'!K28+'24 上디비전리그(24)'!K28</f>
        <v>19</v>
      </c>
      <c r="L28" s="161">
        <f>+'23 서구하반기(24)'!L28+'23 下코모도리그(24)'!L28+'24 上코모도리그(24)'!L28+'24 上디비전리그(24)'!L28</f>
        <v>0</v>
      </c>
      <c r="M28" s="161">
        <f>+'23 서구하반기(24)'!M28+'23 下코모도리그(24)'!M28+'24 上코모도리그(24)'!M28+'24 上디비전리그(24)'!M28</f>
        <v>1</v>
      </c>
      <c r="N28" s="92">
        <f>+'23 서구하반기(24)'!N28+'23 下코모도리그(24)'!N28+'24 上코모도리그(24)'!N28+'24 上디비전리그(24)'!N28</f>
        <v>22</v>
      </c>
      <c r="O28" s="92">
        <f>+'23 서구하반기(24)'!O28+'23 下코모도리그(24)'!O28+'24 上코모도리그(24)'!O28+'24 上디비전리그(24)'!O28</f>
        <v>17</v>
      </c>
      <c r="P28" s="162">
        <f>+O28*9/H28</f>
        <v>57.38217277</v>
      </c>
      <c r="Q28" s="163">
        <f t="shared" ref="Q28:Q31" si="11">(K28+L28)/H28</f>
        <v>7.125890736</v>
      </c>
      <c r="R28" s="34">
        <f t="shared" ref="R28:R31" si="12">I28/H28</f>
        <v>1.500187523</v>
      </c>
      <c r="S28" s="34">
        <f t="shared" ref="S28:S31" si="13">H28/B28</f>
        <v>0.8887777778</v>
      </c>
      <c r="T28" s="33">
        <f t="shared" ref="T28:T31" si="14">M28/H28</f>
        <v>0.3750468809</v>
      </c>
      <c r="U28" s="35">
        <f t="shared" ref="U28:U31" si="15">O28/N28</f>
        <v>0.7727272727</v>
      </c>
      <c r="V28" s="33">
        <f t="shared" ref="V28:V31" si="16">(I28+K28+L28)/H28</f>
        <v>8.62607826</v>
      </c>
      <c r="X28" s="109">
        <f>+(L28+K28)/F28*100</f>
        <v>59.375</v>
      </c>
      <c r="Y28" s="91"/>
    </row>
    <row r="29" ht="19.5" customHeight="1">
      <c r="A29" s="4" t="s">
        <v>27</v>
      </c>
      <c r="B29" s="92">
        <f>+'23 서구하반기(24)'!B29+'23 下코모도리그(24)'!B29+'24 上코모도리그(24)'!B29+'24 上디비전리그(24)'!B29</f>
        <v>0</v>
      </c>
      <c r="C29" s="92">
        <f>+'23 서구하반기(24)'!C29+'23 下코모도리그(24)'!C29+'24 上코모도리그(24)'!C29+'24 上디비전리그(24)'!C29</f>
        <v>0</v>
      </c>
      <c r="D29" s="92">
        <f>+'23 서구하반기(24)'!D29+'23 下코모도리그(24)'!D29+'24 上코모도리그(24)'!D29+'24 上디비전리그(24)'!D29</f>
        <v>0</v>
      </c>
      <c r="E29" s="92">
        <f>+'23 서구하반기(24)'!E29+'23 下코모도리그(24)'!E29+'24 上코모도리그(24)'!E29+'24 上디비전리그(24)'!E29</f>
        <v>0</v>
      </c>
      <c r="F29" s="92">
        <f>+'23 서구하반기(24)'!F29+'23 下코모도리그(24)'!F29+'24 上코모도리그(24)'!F29+'24 上디비전리그(24)'!F29</f>
        <v>0</v>
      </c>
      <c r="G29" s="92">
        <f>+'23 서구하반기(24)'!G29+'23 下코모도리그(24)'!G29+'24 上코모도리그(24)'!G29+'24 上디비전리그(24)'!G29</f>
        <v>0</v>
      </c>
      <c r="H29" s="105">
        <f>+'23 서구하반기(24)'!H29+'23 下코모도리그(24)'!H29+'24 上코모도리그(24)'!H29+'24 上디비전리그(24)'!H29</f>
        <v>0</v>
      </c>
      <c r="I29" s="106">
        <f>+'23 서구하반기(24)'!I29+'23 下코모도리그(24)'!I29+'24 上코모도리그(24)'!I29+'24 上디비전리그(24)'!I29</f>
        <v>0</v>
      </c>
      <c r="J29" s="92">
        <f>+'23 서구하반기(24)'!J29+'23 下코모도리그(24)'!J29+'24 上코모도리그(24)'!J29+'24 上디비전리그(24)'!J29</f>
        <v>0</v>
      </c>
      <c r="K29" s="161">
        <f>+'23 서구하반기(24)'!K29+'23 下코모도리그(24)'!K29+'24 上코모도리그(24)'!K29+'24 上디비전리그(24)'!K29</f>
        <v>0</v>
      </c>
      <c r="L29" s="161">
        <f>+'23 서구하반기(24)'!L29+'23 下코모도리그(24)'!L29+'24 上코모도리그(24)'!L29+'24 上디비전리그(24)'!L29</f>
        <v>0</v>
      </c>
      <c r="M29" s="161">
        <f>+'23 서구하반기(24)'!M29+'23 下코모도리그(24)'!M29+'24 上코모도리그(24)'!M29+'24 上디비전리그(24)'!M29</f>
        <v>0</v>
      </c>
      <c r="N29" s="92">
        <f>+'23 서구하반기(24)'!N29+'23 下코모도리그(24)'!N29+'24 上코모도리그(24)'!N29+'24 上디비전리그(24)'!N29</f>
        <v>0</v>
      </c>
      <c r="O29" s="92">
        <f>+'23 서구하반기(24)'!O29+'23 下코모도리그(24)'!O29+'24 上코모도리그(24)'!O29+'24 上디비전리그(24)'!O29</f>
        <v>0</v>
      </c>
      <c r="P29" s="108">
        <v>0.0</v>
      </c>
      <c r="Q29" s="110" t="str">
        <f t="shared" si="11"/>
        <v>#DIV/0!</v>
      </c>
      <c r="R29" s="111" t="str">
        <f t="shared" si="12"/>
        <v>#DIV/0!</v>
      </c>
      <c r="S29" s="111" t="str">
        <f t="shared" si="13"/>
        <v>#DIV/0!</v>
      </c>
      <c r="T29" s="110" t="str">
        <f t="shared" si="14"/>
        <v>#DIV/0!</v>
      </c>
      <c r="U29" s="112" t="str">
        <f t="shared" si="15"/>
        <v>#DIV/0!</v>
      </c>
      <c r="V29" s="110" t="str">
        <f t="shared" si="16"/>
        <v>#DIV/0!</v>
      </c>
      <c r="X29" s="113"/>
      <c r="Y29" s="91"/>
    </row>
    <row r="30" ht="19.5" customHeight="1">
      <c r="A30" s="4" t="s">
        <v>29</v>
      </c>
      <c r="B30" s="92">
        <f>+'23 서구하반기(24)'!B30+'23 下코모도리그(24)'!B30+'24 上코모도리그(24)'!B30+'24 上디비전리그(24)'!B30</f>
        <v>3</v>
      </c>
      <c r="C30" s="92">
        <f>+'23 서구하반기(24)'!C30+'23 下코모도리그(24)'!C30+'24 上코모도리그(24)'!C30+'24 上디비전리그(24)'!C30</f>
        <v>1</v>
      </c>
      <c r="D30" s="92">
        <f>+'23 서구하반기(24)'!D30+'23 下코모도리그(24)'!D30+'24 上코모도리그(24)'!D30+'24 上디비전리그(24)'!D30</f>
        <v>0</v>
      </c>
      <c r="E30" s="92">
        <f>+'23 서구하반기(24)'!E30+'23 下코모도리그(24)'!E30+'24 上코모도리그(24)'!E30+'24 上디비전리그(24)'!E30</f>
        <v>0</v>
      </c>
      <c r="F30" s="92">
        <f>+'23 서구하반기(24)'!F30+'23 下코모도리그(24)'!F30+'24 上코모도리그(24)'!F30+'24 上디비전리그(24)'!F30</f>
        <v>15</v>
      </c>
      <c r="G30" s="92">
        <f>+'23 서구하반기(24)'!G30+'23 下코모도리그(24)'!G30+'24 上코모도리그(24)'!G30+'24 上디비전리그(24)'!G30</f>
        <v>11</v>
      </c>
      <c r="H30" s="105">
        <f>+'23 서구하반기(24)'!H30+'23 下코모도리그(24)'!H30+'24 上코모도리그(24)'!H30+'24 上디비전리그(24)'!H30</f>
        <v>1.333333</v>
      </c>
      <c r="I30" s="106">
        <f>+'23 서구하반기(24)'!I30+'23 下코모도리그(24)'!I30+'24 上코모도리그(24)'!I30+'24 上디비전리그(24)'!I30</f>
        <v>4</v>
      </c>
      <c r="J30" s="92">
        <f>+'23 서구하반기(24)'!J30+'23 下코모도리그(24)'!J30+'24 上코모도리그(24)'!J30+'24 上디비전리그(24)'!J30</f>
        <v>0</v>
      </c>
      <c r="K30" s="161">
        <f>+'23 서구하반기(24)'!K30+'23 下코모도리그(24)'!K30+'24 上코모도리그(24)'!K30+'24 上디비전리그(24)'!K30</f>
        <v>4</v>
      </c>
      <c r="L30" s="161">
        <f>+'23 서구하반기(24)'!L30+'23 下코모도리그(24)'!L30+'24 上코모도리그(24)'!L30+'24 上디비전리그(24)'!L30</f>
        <v>0</v>
      </c>
      <c r="M30" s="161">
        <f>+'23 서구하반기(24)'!M30+'23 下코모도리그(24)'!M30+'24 上코모도리그(24)'!M30+'24 上디비전리그(24)'!M30</f>
        <v>2</v>
      </c>
      <c r="N30" s="92">
        <f>+'23 서구하반기(24)'!N30+'23 下코모도리그(24)'!N30+'24 上코모도리그(24)'!N30+'24 上디비전리그(24)'!N30</f>
        <v>7</v>
      </c>
      <c r="O30" s="92">
        <f>+'23 서구하반기(24)'!O30+'23 下코모도리그(24)'!O30+'24 上코모도리그(24)'!O30+'24 上디비전리그(24)'!O30</f>
        <v>1</v>
      </c>
      <c r="P30" s="108">
        <f t="shared" ref="P30:P38" si="17">+O30*9/H30</f>
        <v>6.750001688</v>
      </c>
      <c r="Q30" s="163">
        <f t="shared" si="11"/>
        <v>3.00000075</v>
      </c>
      <c r="R30" s="34">
        <f t="shared" si="12"/>
        <v>3.00000075</v>
      </c>
      <c r="S30" s="34">
        <f t="shared" si="13"/>
        <v>0.4444443333</v>
      </c>
      <c r="T30" s="33">
        <f t="shared" si="14"/>
        <v>1.500000375</v>
      </c>
      <c r="U30" s="35">
        <f t="shared" si="15"/>
        <v>0.1428571429</v>
      </c>
      <c r="V30" s="33">
        <f t="shared" si="16"/>
        <v>6.0000015</v>
      </c>
      <c r="X30" s="109">
        <f t="shared" ref="X30:X37" si="18">+(L30+K30)/F30*100</f>
        <v>26.66666667</v>
      </c>
      <c r="Y30" s="91"/>
    </row>
    <row r="31" ht="19.5" customHeight="1">
      <c r="A31" s="4" t="s">
        <v>33</v>
      </c>
      <c r="B31" s="92">
        <f>+'23 서구하반기(24)'!B31+'23 下코모도리그(24)'!B31+'24 上코모도리그(24)'!B31+'24 上디비전리그(24)'!B31</f>
        <v>15</v>
      </c>
      <c r="C31" s="155">
        <f>+'23 서구하반기(24)'!C31+'23 下코모도리그(24)'!C31+'24 上코모도리그(24)'!C31+'24 上디비전리그(24)'!C31</f>
        <v>8</v>
      </c>
      <c r="D31" s="92">
        <f>+'23 서구하반기(24)'!D31+'23 下코모도리그(24)'!D31+'24 上코모도리그(24)'!D31+'24 上디비전리그(24)'!D31</f>
        <v>3</v>
      </c>
      <c r="E31" s="92">
        <f>+'23 서구하반기(24)'!E31+'23 下코모도리그(24)'!E31+'24 上코모도리그(24)'!E31+'24 上디비전리그(24)'!E31</f>
        <v>1</v>
      </c>
      <c r="F31" s="92">
        <f>+'23 서구하반기(24)'!F31+'23 下코모도리그(24)'!F31+'24 上코모도리그(24)'!F31+'24 上디비전리그(24)'!F31</f>
        <v>293</v>
      </c>
      <c r="G31" s="92">
        <f>+'23 서구하반기(24)'!G31+'23 下코모도리그(24)'!G31+'24 上코모도리그(24)'!G31+'24 上디비전리그(24)'!G31</f>
        <v>254</v>
      </c>
      <c r="H31" s="105">
        <f>+'23 서구하반기(24)'!H31+'23 下코모도리그(24)'!H31+'24 上코모도리그(24)'!H31+'24 上디비전리그(24)'!H31</f>
        <v>55</v>
      </c>
      <c r="I31" s="106">
        <f>+'23 서구하반기(24)'!I31+'23 下코모도리그(24)'!I31+'24 上코모도리그(24)'!I31+'24 上디비전리그(24)'!I31</f>
        <v>64</v>
      </c>
      <c r="J31" s="92">
        <f>+'23 서구하반기(24)'!J31+'23 下코모도리그(24)'!J31+'24 上코모도리그(24)'!J31+'24 上디비전리그(24)'!J31</f>
        <v>1</v>
      </c>
      <c r="K31" s="161">
        <f>+'23 서구하반기(24)'!K31+'23 下코모도리그(24)'!K31+'24 上코모도리그(24)'!K31+'24 上디비전리그(24)'!K31</f>
        <v>38</v>
      </c>
      <c r="L31" s="161">
        <f>+'23 서구하반기(24)'!L31+'23 下코모도리그(24)'!L31+'24 上코모도리그(24)'!L31+'24 上디비전리그(24)'!L31</f>
        <v>10</v>
      </c>
      <c r="M31" s="164">
        <f>+'23 서구하반기(24)'!M31+'23 下코모도리그(24)'!M31+'24 上코모도리그(24)'!M31+'24 上디비전리그(24)'!M31</f>
        <v>43</v>
      </c>
      <c r="N31" s="92">
        <f>+'23 서구하반기(24)'!N31+'23 下코모도리그(24)'!N31+'24 上코모도리그(24)'!N31+'24 上디비전리그(24)'!N31</f>
        <v>69</v>
      </c>
      <c r="O31" s="92">
        <f>+'23 서구하반기(24)'!O31+'23 下코모도리그(24)'!O31+'24 上코모도리그(24)'!O31+'24 上디비전리그(24)'!O31</f>
        <v>47</v>
      </c>
      <c r="P31" s="108">
        <f t="shared" si="17"/>
        <v>7.690909091</v>
      </c>
      <c r="Q31" s="33">
        <f t="shared" si="11"/>
        <v>0.8727272727</v>
      </c>
      <c r="R31" s="34">
        <f t="shared" si="12"/>
        <v>1.163636364</v>
      </c>
      <c r="S31" s="34">
        <f t="shared" si="13"/>
        <v>3.666666667</v>
      </c>
      <c r="T31" s="33">
        <f t="shared" si="14"/>
        <v>0.7818181818</v>
      </c>
      <c r="U31" s="165">
        <f t="shared" si="15"/>
        <v>0.6811594203</v>
      </c>
      <c r="V31" s="33">
        <f t="shared" si="16"/>
        <v>2.036363636</v>
      </c>
      <c r="X31" s="166">
        <f t="shared" si="18"/>
        <v>16.38225256</v>
      </c>
      <c r="Y31" s="91"/>
    </row>
    <row r="32" ht="19.5" customHeight="1">
      <c r="A32" s="4" t="s">
        <v>35</v>
      </c>
      <c r="B32" s="92">
        <f>'24 上코모도리그(24)'!B32+'24 上디비전리그(24)'!B32</f>
        <v>1</v>
      </c>
      <c r="C32" s="92">
        <f>'24 上코모도리그(24)'!C32+'24 上디비전리그(24)'!C32</f>
        <v>0</v>
      </c>
      <c r="D32" s="92">
        <f>'24 上코모도리그(24)'!D32+'24 上디비전리그(24)'!D32</f>
        <v>0</v>
      </c>
      <c r="E32" s="92">
        <f>'24 上코모도리그(24)'!E32+'24 上디비전리그(24)'!E32</f>
        <v>0</v>
      </c>
      <c r="F32" s="92">
        <f>'24 上코모도리그(24)'!F32+'24 上디비전리그(24)'!F32</f>
        <v>3</v>
      </c>
      <c r="G32" s="92">
        <f>'24 上코모도리그(24)'!G32+'24 上디비전리그(24)'!G32</f>
        <v>1</v>
      </c>
      <c r="H32" s="105">
        <f>'24 上코모도리그(24)'!H32+'24 上디비전리그(24)'!H32</f>
        <v>0.3333333</v>
      </c>
      <c r="I32" s="106">
        <f>'24 上코모도리그(24)'!I32+'24 上디비전리그(24)'!I32</f>
        <v>0</v>
      </c>
      <c r="J32" s="92">
        <f>'24 上코모도리그(24)'!J32+'24 上디비전리그(24)'!J32</f>
        <v>0</v>
      </c>
      <c r="K32" s="161">
        <f>'24 上코모도리그(24)'!K32+'24 上디비전리그(24)'!K32</f>
        <v>2</v>
      </c>
      <c r="L32" s="161">
        <f>'24 上코모도리그(24)'!L32+'24 上디비전리그(24)'!L32</f>
        <v>0</v>
      </c>
      <c r="M32" s="161">
        <f>'24 上코모도리그(24)'!M32+'24 上디비전리그(24)'!M32</f>
        <v>0</v>
      </c>
      <c r="N32" s="92">
        <f>'24 上코모도리그(24)'!N32+'24 上디비전리그(24)'!N32</f>
        <v>0</v>
      </c>
      <c r="O32" s="92">
        <f>'24 上코모도리그(24)'!O32+'24 上디비전리그(24)'!O32</f>
        <v>0</v>
      </c>
      <c r="P32" s="108">
        <f t="shared" si="17"/>
        <v>0</v>
      </c>
      <c r="Q32" s="33"/>
      <c r="R32" s="34"/>
      <c r="S32" s="34"/>
      <c r="T32" s="33"/>
      <c r="U32" s="35"/>
      <c r="V32" s="33"/>
      <c r="X32" s="109">
        <f t="shared" si="18"/>
        <v>66.66666667</v>
      </c>
      <c r="Y32" s="91"/>
    </row>
    <row r="33" ht="19.5" customHeight="1">
      <c r="A33" s="4" t="s">
        <v>36</v>
      </c>
      <c r="B33" s="92">
        <f>+'23 서구하반기(24)'!B32+'23 下코모도리그(24)'!B32+'24 上코모도리그(24)'!B33+'24 上디비전리그(24)'!B33</f>
        <v>7</v>
      </c>
      <c r="C33" s="92">
        <f>+'23 서구하반기(24)'!C32+'23 下코모도리그(24)'!C32+'24 上코모도리그(24)'!C33+'24 上디비전리그(24)'!C33</f>
        <v>2</v>
      </c>
      <c r="D33" s="92">
        <f>+'23 서구하반기(24)'!D32+'23 下코모도리그(24)'!D32+'24 上코모도리그(24)'!D33+'24 上디비전리그(24)'!D33</f>
        <v>2</v>
      </c>
      <c r="E33" s="92">
        <f>+'23 서구하반기(24)'!E32+'23 下코모도리그(24)'!E32+'24 上코모도리그(24)'!E33+'24 上디비전리그(24)'!E33</f>
        <v>0</v>
      </c>
      <c r="F33" s="92">
        <f>+'23 서구하반기(24)'!F32+'23 下코모도리그(24)'!F32+'24 上코모도리그(24)'!F33+'24 上디비전리그(24)'!F33</f>
        <v>64</v>
      </c>
      <c r="G33" s="92">
        <f>+'23 서구하반기(24)'!G32+'23 下코모도리그(24)'!G32+'24 上코모도리그(24)'!G33+'24 上디비전리그(24)'!G33</f>
        <v>42</v>
      </c>
      <c r="H33" s="105">
        <f>+'23 서구하반기(24)'!H32+'23 下코모도리그(24)'!H32+'24 上코모도리그(24)'!H33+'24 上디비전리그(24)'!H33</f>
        <v>7.66666</v>
      </c>
      <c r="I33" s="106">
        <f>+'23 서구하반기(24)'!I32+'23 下코모도리그(24)'!I32+'24 上코모도리그(24)'!I33+'24 上디비전리그(24)'!I33</f>
        <v>17</v>
      </c>
      <c r="J33" s="92">
        <f>+'23 서구하반기(24)'!J32+'23 下코모도리그(24)'!J32+'24 上코모도리그(24)'!J33+'24 上디비전리그(24)'!J33</f>
        <v>0</v>
      </c>
      <c r="K33" s="161">
        <f>+'23 서구하반기(24)'!K32+'23 下코모도리그(24)'!K32+'24 上코모도리그(24)'!K33+'24 上디비전리그(24)'!K33</f>
        <v>23</v>
      </c>
      <c r="L33" s="161">
        <f>+'23 서구하반기(24)'!L32+'23 下코모도리그(24)'!L32+'24 上코모도리그(24)'!L33+'24 上디비전리그(24)'!L33</f>
        <v>1</v>
      </c>
      <c r="M33" s="161">
        <f>+'23 서구하반기(24)'!M32+'23 下코모도리그(24)'!M32+'24 上코모도리그(24)'!M33+'24 上디비전리그(24)'!M33</f>
        <v>6</v>
      </c>
      <c r="N33" s="92">
        <f>+'23 서구하반기(24)'!N32+'23 下코모도리그(24)'!N32+'24 上코모도리그(24)'!N33+'24 上디비전리그(24)'!N33</f>
        <v>29</v>
      </c>
      <c r="O33" s="92">
        <f>+'23 서구하반기(24)'!O32+'23 下코모도리그(24)'!O32+'24 上코모도리그(24)'!O33+'24 上디비전리그(24)'!O33</f>
        <v>27</v>
      </c>
      <c r="P33" s="162">
        <f t="shared" si="17"/>
        <v>31.69567974</v>
      </c>
      <c r="Q33" s="163">
        <f t="shared" ref="Q33:Q38" si="19">(K33+L33)/H33</f>
        <v>3.130437505</v>
      </c>
      <c r="R33" s="34">
        <f t="shared" ref="R33:R38" si="20">I33/H33</f>
        <v>2.217393233</v>
      </c>
      <c r="S33" s="34">
        <f t="shared" ref="S33:S37" si="21">H33/B33</f>
        <v>1.095237143</v>
      </c>
      <c r="T33" s="33">
        <f t="shared" ref="T33:T38" si="22">M33/H33</f>
        <v>0.7826093762</v>
      </c>
      <c r="U33" s="167">
        <f t="shared" ref="U33:U38" si="23">O33/N33</f>
        <v>0.9310344828</v>
      </c>
      <c r="V33" s="33">
        <f t="shared" ref="V33:V38" si="24">(I33+K33+L33)/H33</f>
        <v>5.347830737</v>
      </c>
      <c r="X33" s="109">
        <f t="shared" si="18"/>
        <v>37.5</v>
      </c>
      <c r="Y33" s="91"/>
    </row>
    <row r="34" ht="19.5" customHeight="1">
      <c r="A34" s="4" t="s">
        <v>37</v>
      </c>
      <c r="B34" s="92">
        <f>+'23 서구하반기(24)'!B33+'23 下코모도리그(24)'!B33+'24 上코모도리그(24)'!B34+'24 上디비전리그(24)'!B34</f>
        <v>10</v>
      </c>
      <c r="C34" s="92">
        <f>+'23 서구하반기(24)'!C33+'23 下코모도리그(24)'!C33+'24 上코모도리그(24)'!C34+'24 上디비전리그(24)'!C34</f>
        <v>2</v>
      </c>
      <c r="D34" s="92">
        <f>+'23 서구하반기(24)'!D33+'23 下코모도리그(24)'!D33+'24 上코모도리그(24)'!D34+'24 上디비전리그(24)'!D34</f>
        <v>3</v>
      </c>
      <c r="E34" s="92">
        <f>+'23 서구하반기(24)'!E33+'23 下코모도리그(24)'!E33+'24 上코모도리그(24)'!E34+'24 上디비전리그(24)'!E34</f>
        <v>0</v>
      </c>
      <c r="F34" s="92">
        <f>+'23 서구하반기(24)'!F33+'23 下코모도리그(24)'!F33+'24 上코모도리그(24)'!F34+'24 上디비전리그(24)'!F34</f>
        <v>170</v>
      </c>
      <c r="G34" s="92">
        <f>+'23 서구하반기(24)'!G33+'23 下코모도리그(24)'!G33+'24 上코모도리그(24)'!G34+'24 上디비전리그(24)'!G34</f>
        <v>125</v>
      </c>
      <c r="H34" s="105">
        <f>+'23 서구하반기(24)'!H33+'23 下코모도리그(24)'!H33+'24 上코모도리그(24)'!H34+'24 上디비전리그(24)'!H34</f>
        <v>22.999966</v>
      </c>
      <c r="I34" s="106">
        <f>+'23 서구하반기(24)'!I33+'23 下코모도리그(24)'!I33+'24 上코모도리그(24)'!I34+'24 上디비전리그(24)'!I34</f>
        <v>65</v>
      </c>
      <c r="J34" s="92">
        <f>+'23 서구하반기(24)'!J33+'23 下코모도리그(24)'!J33+'24 上코모도리그(24)'!J34+'24 上디비전리그(24)'!J34</f>
        <v>1</v>
      </c>
      <c r="K34" s="161">
        <f>+'23 서구하반기(24)'!K33+'23 下코모도리그(24)'!K33+'24 上코모도리그(24)'!K34+'24 上디비전리그(24)'!K34</f>
        <v>32</v>
      </c>
      <c r="L34" s="161">
        <f>+'23 서구하반기(24)'!L33+'23 下코모도리그(24)'!L33+'24 上코모도리그(24)'!L34+'24 上디비전리그(24)'!L34</f>
        <v>9</v>
      </c>
      <c r="M34" s="161">
        <f>+'23 서구하반기(24)'!M33+'23 下코모도리그(24)'!M33+'24 上코모도리그(24)'!M34+'24 上디비전리그(24)'!M34</f>
        <v>26</v>
      </c>
      <c r="N34" s="92">
        <f>+'23 서구하반기(24)'!N33+'23 下코모도리그(24)'!N33+'24 上코모도리그(24)'!N34+'24 上디비전리그(24)'!N34</f>
        <v>74</v>
      </c>
      <c r="O34" s="92">
        <f>+'23 서구하반기(24)'!O33+'23 下코모도리그(24)'!O33+'24 上코모도리그(24)'!O34+'24 上디비전리그(24)'!O34</f>
        <v>62</v>
      </c>
      <c r="P34" s="108">
        <f t="shared" si="17"/>
        <v>24.26090543</v>
      </c>
      <c r="Q34" s="33">
        <f t="shared" si="19"/>
        <v>1.782611331</v>
      </c>
      <c r="R34" s="34">
        <f t="shared" si="20"/>
        <v>2.826091134</v>
      </c>
      <c r="S34" s="34">
        <f t="shared" si="21"/>
        <v>2.2999966</v>
      </c>
      <c r="T34" s="33">
        <f t="shared" si="22"/>
        <v>1.130436454</v>
      </c>
      <c r="U34" s="35">
        <f t="shared" si="23"/>
        <v>0.8378378378</v>
      </c>
      <c r="V34" s="33">
        <f t="shared" si="24"/>
        <v>4.608702465</v>
      </c>
      <c r="X34" s="109">
        <f t="shared" si="18"/>
        <v>24.11764706</v>
      </c>
      <c r="Y34" s="91"/>
    </row>
    <row r="35" ht="19.5" customHeight="1">
      <c r="A35" s="4" t="s">
        <v>40</v>
      </c>
      <c r="B35" s="92">
        <f>'24 上코모도리그(24)'!B35+'24 上디비전리그(24)'!B35</f>
        <v>4</v>
      </c>
      <c r="C35" s="92">
        <f>'24 上코모도리그(24)'!C35+'24 上디비전리그(24)'!C35</f>
        <v>0</v>
      </c>
      <c r="D35" s="92">
        <f>'24 上코모도리그(24)'!D35+'24 上디비전리그(24)'!D35</f>
        <v>2</v>
      </c>
      <c r="E35" s="92">
        <f>'24 上코모도리그(24)'!E35+'24 上디비전리그(24)'!E35</f>
        <v>0</v>
      </c>
      <c r="F35" s="92">
        <f>'24 上코모도리그(24)'!F35+'24 上디비전리그(24)'!F35</f>
        <v>50</v>
      </c>
      <c r="G35" s="92">
        <f>'24 上코모도리그(24)'!G35+'24 上디비전리그(24)'!G35</f>
        <v>41</v>
      </c>
      <c r="H35" s="105">
        <f>'24 上코모도리그(24)'!H35+'24 上디비전리그(24)'!H35</f>
        <v>4.666666667</v>
      </c>
      <c r="I35" s="106">
        <f>'24 上코모도리그(24)'!I35+'24 上디비전리그(24)'!I35</f>
        <v>25</v>
      </c>
      <c r="J35" s="147">
        <f>'24 上코모도리그(24)'!J35+'24 上디비전리그(24)'!J35</f>
        <v>2</v>
      </c>
      <c r="K35" s="161">
        <f>'24 上코모도리그(24)'!K35+'24 上디비전리그(24)'!K35</f>
        <v>7</v>
      </c>
      <c r="L35" s="161">
        <f>'24 上코모도리그(24)'!L35+'24 上디비전리그(24)'!L35</f>
        <v>2</v>
      </c>
      <c r="M35" s="161">
        <f>'24 上코모도리그(24)'!M35+'24 上디비전리그(24)'!M35</f>
        <v>5</v>
      </c>
      <c r="N35" s="92">
        <f>'24 上코모도리그(24)'!N35+'24 上디비전리그(24)'!N35</f>
        <v>31</v>
      </c>
      <c r="O35" s="92">
        <f>'24 上코모도리그(24)'!O35+'24 上디비전리그(24)'!O35</f>
        <v>23</v>
      </c>
      <c r="P35" s="162">
        <f t="shared" si="17"/>
        <v>44.35714286</v>
      </c>
      <c r="Q35" s="33">
        <f t="shared" si="19"/>
        <v>1.928571429</v>
      </c>
      <c r="R35" s="168">
        <f t="shared" si="20"/>
        <v>5.357142857</v>
      </c>
      <c r="S35" s="34">
        <f t="shared" si="21"/>
        <v>1.166666667</v>
      </c>
      <c r="T35" s="33">
        <f t="shared" si="22"/>
        <v>1.071428571</v>
      </c>
      <c r="U35" s="35">
        <f t="shared" si="23"/>
        <v>0.7419354839</v>
      </c>
      <c r="V35" s="33">
        <f t="shared" si="24"/>
        <v>7.285714286</v>
      </c>
      <c r="X35" s="166">
        <f t="shared" si="18"/>
        <v>18</v>
      </c>
      <c r="Y35" s="91"/>
    </row>
    <row r="36" ht="19.5" customHeight="1">
      <c r="A36" s="4" t="s">
        <v>42</v>
      </c>
      <c r="B36" s="92">
        <f>+'23 서구하반기(24)'!B34+'23 下코모도리그(24)'!B34+'24 上코모도리그(24)'!B36+'24 上디비전리그(24)'!B36</f>
        <v>2</v>
      </c>
      <c r="C36" s="92">
        <f>+'23 서구하반기(24)'!C34+'23 下코모도리그(24)'!C34+'24 上코모도리그(24)'!C36+'24 上디비전리그(24)'!C36</f>
        <v>0</v>
      </c>
      <c r="D36" s="92">
        <f>+'23 서구하반기(24)'!D34+'23 下코모도리그(24)'!D34+'24 上코모도리그(24)'!D36+'24 上디비전리그(24)'!D36</f>
        <v>0</v>
      </c>
      <c r="E36" s="92">
        <f>+'23 서구하반기(24)'!E34+'23 下코모도리그(24)'!E34+'24 上코모도리그(24)'!E36+'24 上디비전리그(24)'!E36</f>
        <v>1</v>
      </c>
      <c r="F36" s="92">
        <f>+'23 서구하반기(24)'!F34+'23 下코모도리그(24)'!F34+'24 上코모도리그(24)'!F36+'24 上디비전리그(24)'!F36</f>
        <v>5</v>
      </c>
      <c r="G36" s="92">
        <f>+'23 서구하반기(24)'!G34+'23 下코모도리그(24)'!G34+'24 上코모도리그(24)'!G36+'24 上디비전리그(24)'!G36</f>
        <v>2</v>
      </c>
      <c r="H36" s="105">
        <f>+'23 서구하반기(24)'!H34+'23 下코모도리그(24)'!H34+'24 上코모도리그(24)'!H36+'24 上디비전리그(24)'!H36</f>
        <v>0.6666666633</v>
      </c>
      <c r="I36" s="106">
        <f>+'23 서구하반기(24)'!I34+'23 下코모도리그(24)'!I34+'24 上코모도리그(24)'!I36+'24 上디비전리그(24)'!I36</f>
        <v>0</v>
      </c>
      <c r="J36" s="92">
        <f>+'23 서구하반기(24)'!J34+'23 下코모도리그(24)'!J34+'24 上코모도리그(24)'!J36+'24 上디비전리그(24)'!J36</f>
        <v>0</v>
      </c>
      <c r="K36" s="161">
        <f>+'23 서구하반기(24)'!K34+'23 下코모도리그(24)'!K34+'24 上코모도리그(24)'!K36+'24 上디비전리그(24)'!K36</f>
        <v>2</v>
      </c>
      <c r="L36" s="161">
        <f>+'23 서구하반기(24)'!L34+'23 下코모도리그(24)'!L34+'24 上코모도리그(24)'!L36+'24 上디비전리그(24)'!L36</f>
        <v>1</v>
      </c>
      <c r="M36" s="161">
        <f>+'23 서구하반기(24)'!M34+'23 下코모도리그(24)'!M34+'24 上코모도리그(24)'!M36+'24 上디비전리그(24)'!M36</f>
        <v>0</v>
      </c>
      <c r="N36" s="92">
        <f>+'23 서구하반기(24)'!N34+'23 下코모도리그(24)'!N34+'24 上코모도리그(24)'!N36+'24 上디비전리그(24)'!N36</f>
        <v>1</v>
      </c>
      <c r="O36" s="92">
        <f>+'23 서구하반기(24)'!O34+'23 下코모도리그(24)'!O34+'24 上코모도리그(24)'!O36+'24 上디비전리그(24)'!O36</f>
        <v>0</v>
      </c>
      <c r="P36" s="108">
        <f t="shared" si="17"/>
        <v>0</v>
      </c>
      <c r="Q36" s="33">
        <f t="shared" si="19"/>
        <v>4.500000023</v>
      </c>
      <c r="R36" s="34">
        <f t="shared" si="20"/>
        <v>0</v>
      </c>
      <c r="S36" s="34">
        <f t="shared" si="21"/>
        <v>0.3333333317</v>
      </c>
      <c r="T36" s="33">
        <f t="shared" si="22"/>
        <v>0</v>
      </c>
      <c r="U36" s="35">
        <f t="shared" si="23"/>
        <v>0</v>
      </c>
      <c r="V36" s="33">
        <f t="shared" si="24"/>
        <v>4.500000023</v>
      </c>
      <c r="X36" s="109">
        <f t="shared" si="18"/>
        <v>60</v>
      </c>
      <c r="Y36" s="91"/>
    </row>
    <row r="37" ht="19.5" customHeight="1">
      <c r="A37" s="4" t="s">
        <v>43</v>
      </c>
      <c r="B37" s="92">
        <f>+'23 서구하반기(24)'!B35+'23 下코모도리그(24)'!B35+'24 上코모도리그(24)'!B37+'24 上디비전리그(24)'!B37</f>
        <v>14</v>
      </c>
      <c r="C37" s="92">
        <f>+'23 서구하반기(24)'!C35+'23 下코모도리그(24)'!C35+'24 上코모도리그(24)'!C37+'24 上디비전리그(24)'!C37</f>
        <v>3</v>
      </c>
      <c r="D37" s="92">
        <f>+'23 서구하반기(24)'!D35+'23 下코모도리그(24)'!D35+'24 上코모도리그(24)'!D37+'24 上디비전리그(24)'!D37</f>
        <v>3</v>
      </c>
      <c r="E37" s="92">
        <f>+'23 서구하반기(24)'!E35+'23 下코모도리그(24)'!E35+'24 上코모도리그(24)'!E37+'24 上디비전리그(24)'!E37</f>
        <v>0</v>
      </c>
      <c r="F37" s="92">
        <f>+'23 서구하반기(24)'!F35+'23 下코모도리그(24)'!F35+'24 上코모도리그(24)'!F37+'24 上디비전리그(24)'!F37</f>
        <v>160</v>
      </c>
      <c r="G37" s="92">
        <f>+'23 서구하반기(24)'!G35+'23 下코모도리그(24)'!G35+'24 上코모도리그(24)'!G37+'24 上디비전리그(24)'!G37</f>
        <v>113</v>
      </c>
      <c r="H37" s="105">
        <f>+'23 서구하반기(24)'!H35+'23 下코모도리그(24)'!H35+'24 上코모도리그(24)'!H37+'24 上디비전리그(24)'!H37</f>
        <v>26.66666632</v>
      </c>
      <c r="I37" s="106">
        <f>+'23 서구하반기(24)'!I35+'23 下코모도리그(24)'!I35+'24 上코모도리그(24)'!I37+'24 上디비전리그(24)'!I37</f>
        <v>31</v>
      </c>
      <c r="J37" s="92">
        <f>+'23 서구하반기(24)'!J35+'23 下코모도리그(24)'!J35+'24 上코모도리그(24)'!J37+'24 上디비전리그(24)'!J37</f>
        <v>0</v>
      </c>
      <c r="K37" s="161">
        <f>+'23 서구하반기(24)'!K35+'23 下코모도리그(24)'!K35+'24 上코모도리그(24)'!K37+'24 上디비전리그(24)'!K37</f>
        <v>33</v>
      </c>
      <c r="L37" s="161">
        <f>+'23 서구하반기(24)'!L35+'23 下코모도리그(24)'!L35+'24 上코모도리그(24)'!L37+'24 上디비전리그(24)'!L37</f>
        <v>10</v>
      </c>
      <c r="M37" s="164">
        <f>+'23 서구하반기(24)'!M35+'23 下코모도리그(24)'!M35+'24 上코모도리그(24)'!M37+'24 上디비전리그(24)'!M37</f>
        <v>45</v>
      </c>
      <c r="N37" s="92">
        <f>+'23 서구하반기(24)'!N35+'23 下코모도리그(24)'!N35+'24 上코모도리그(24)'!N37+'24 上디비전리그(24)'!N37</f>
        <v>42</v>
      </c>
      <c r="O37" s="92">
        <f>+'23 서구하반기(24)'!O35+'23 下코모도리그(24)'!O35+'24 上코모도리그(24)'!O37+'24 上디비전리그(24)'!O37</f>
        <v>35</v>
      </c>
      <c r="P37" s="108">
        <f t="shared" si="17"/>
        <v>11.81250015</v>
      </c>
      <c r="Q37" s="33">
        <f t="shared" si="19"/>
        <v>1.612500021</v>
      </c>
      <c r="R37" s="34">
        <f t="shared" si="20"/>
        <v>1.162500015</v>
      </c>
      <c r="S37" s="34">
        <f t="shared" si="21"/>
        <v>1.90476188</v>
      </c>
      <c r="T37" s="33">
        <f t="shared" si="22"/>
        <v>1.687500022</v>
      </c>
      <c r="U37" s="35">
        <f t="shared" si="23"/>
        <v>0.8333333333</v>
      </c>
      <c r="V37" s="33">
        <f t="shared" si="24"/>
        <v>2.775000036</v>
      </c>
      <c r="X37" s="109">
        <f t="shared" si="18"/>
        <v>26.875</v>
      </c>
      <c r="Y37" s="91"/>
    </row>
    <row r="38" ht="19.5" customHeight="1">
      <c r="A38" s="23" t="s">
        <v>45</v>
      </c>
      <c r="B38" s="23"/>
      <c r="C38" s="23">
        <f t="shared" ref="C38:O38" si="25">SUM(C28:C37)</f>
        <v>16</v>
      </c>
      <c r="D38" s="23">
        <f t="shared" si="25"/>
        <v>13</v>
      </c>
      <c r="E38" s="23">
        <f t="shared" si="25"/>
        <v>2</v>
      </c>
      <c r="F38" s="23">
        <f t="shared" si="25"/>
        <v>792</v>
      </c>
      <c r="G38" s="23">
        <f t="shared" si="25"/>
        <v>601</v>
      </c>
      <c r="H38" s="37">
        <f t="shared" si="25"/>
        <v>121.9996253</v>
      </c>
      <c r="I38" s="23">
        <f t="shared" si="25"/>
        <v>210</v>
      </c>
      <c r="J38" s="23">
        <f t="shared" si="25"/>
        <v>4</v>
      </c>
      <c r="K38" s="23">
        <f t="shared" si="25"/>
        <v>160</v>
      </c>
      <c r="L38" s="23">
        <f t="shared" si="25"/>
        <v>33</v>
      </c>
      <c r="M38" s="23">
        <f t="shared" si="25"/>
        <v>128</v>
      </c>
      <c r="N38" s="23">
        <f t="shared" si="25"/>
        <v>275</v>
      </c>
      <c r="O38" s="23">
        <f t="shared" si="25"/>
        <v>212</v>
      </c>
      <c r="P38" s="38">
        <f t="shared" si="17"/>
        <v>15.6393923</v>
      </c>
      <c r="Q38" s="39">
        <f t="shared" si="19"/>
        <v>1.581972072</v>
      </c>
      <c r="R38" s="40">
        <f t="shared" si="20"/>
        <v>1.721316762</v>
      </c>
      <c r="S38" s="40"/>
      <c r="T38" s="39">
        <f t="shared" si="22"/>
        <v>1.04918355</v>
      </c>
      <c r="U38" s="41">
        <f t="shared" si="23"/>
        <v>0.7709090909</v>
      </c>
      <c r="V38" s="39">
        <f t="shared" si="24"/>
        <v>3.303288834</v>
      </c>
      <c r="X38" s="39"/>
      <c r="Y38" s="91"/>
    </row>
    <row r="39" ht="16.5" customHeight="1"/>
    <row r="40" ht="16.5" customHeight="1"/>
    <row r="41" ht="16.5" customHeight="1">
      <c r="G41" s="53">
        <f>+(K38+L38)/F38</f>
        <v>0.2436868687</v>
      </c>
    </row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7222304344177" right="0.6997222304344177" top="0.75"/>
  <pageSetup paperSize="9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5.71"/>
    <col customWidth="1" min="3" max="3" width="7.0"/>
    <col customWidth="1" min="4" max="5" width="5.71"/>
    <col customWidth="1" min="6" max="6" width="7.0"/>
    <col customWidth="1" min="7" max="8" width="5.71"/>
    <col customWidth="1" min="9" max="11" width="7.0"/>
    <col customWidth="1" min="12" max="13" width="5.71"/>
    <col customWidth="1" min="14" max="14" width="8.0"/>
    <col customWidth="1" min="15" max="15" width="5.71"/>
    <col customWidth="1" min="16" max="18" width="8.0"/>
    <col customWidth="1" min="19" max="19" width="8.86"/>
    <col customWidth="1" min="20" max="20" width="13.43"/>
    <col customWidth="1" min="21" max="23" width="5.71"/>
    <col customWidth="1" min="24" max="25" width="15.0"/>
  </cols>
  <sheetData>
    <row r="1">
      <c r="A1" s="5" t="s">
        <v>2</v>
      </c>
      <c r="B1" s="5" t="s">
        <v>5</v>
      </c>
      <c r="C1" s="5" t="s">
        <v>4</v>
      </c>
      <c r="D1" s="5" t="s">
        <v>13</v>
      </c>
      <c r="E1" s="5" t="s">
        <v>14</v>
      </c>
      <c r="F1" s="5" t="s">
        <v>20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15</v>
      </c>
      <c r="O1" s="5" t="s">
        <v>16</v>
      </c>
      <c r="P1" s="4" t="s">
        <v>92</v>
      </c>
      <c r="Q1" s="5" t="s">
        <v>18</v>
      </c>
      <c r="R1" s="5" t="s">
        <v>19</v>
      </c>
      <c r="S1" s="4" t="s">
        <v>88</v>
      </c>
      <c r="T1" s="4" t="s">
        <v>22</v>
      </c>
      <c r="U1" s="4" t="s">
        <v>23</v>
      </c>
      <c r="V1" s="4" t="s">
        <v>89</v>
      </c>
      <c r="W1" s="4" t="s">
        <v>90</v>
      </c>
      <c r="X1" s="169" t="s">
        <v>90</v>
      </c>
      <c r="Y1" s="170" t="s">
        <v>108</v>
      </c>
    </row>
    <row r="2">
      <c r="A2" s="171" t="s">
        <v>109</v>
      </c>
      <c r="B2" s="92">
        <f t="shared" ref="B2:Y2" si="1">MAX(B3:B22)</f>
        <v>84</v>
      </c>
      <c r="C2" s="118">
        <f t="shared" si="1"/>
        <v>0.5737704918</v>
      </c>
      <c r="D2" s="92">
        <f t="shared" si="1"/>
        <v>32</v>
      </c>
      <c r="E2" s="92">
        <f t="shared" si="1"/>
        <v>32</v>
      </c>
      <c r="F2" s="118">
        <f t="shared" si="1"/>
        <v>1.405386417</v>
      </c>
      <c r="G2" s="92">
        <f t="shared" si="1"/>
        <v>61</v>
      </c>
      <c r="H2" s="92">
        <f t="shared" si="1"/>
        <v>35</v>
      </c>
      <c r="I2" s="92">
        <f t="shared" si="1"/>
        <v>25</v>
      </c>
      <c r="J2" s="92">
        <f t="shared" si="1"/>
        <v>9</v>
      </c>
      <c r="K2" s="92">
        <f t="shared" si="1"/>
        <v>5</v>
      </c>
      <c r="L2" s="92">
        <f t="shared" si="1"/>
        <v>1</v>
      </c>
      <c r="M2" s="92">
        <f t="shared" si="1"/>
        <v>29</v>
      </c>
      <c r="N2" s="92">
        <f t="shared" si="1"/>
        <v>17</v>
      </c>
      <c r="O2" s="92">
        <f t="shared" si="1"/>
        <v>25</v>
      </c>
      <c r="P2" s="172">
        <f t="shared" si="1"/>
        <v>0.4761904762</v>
      </c>
      <c r="Q2" s="118">
        <f t="shared" si="1"/>
        <v>0.8196721311</v>
      </c>
      <c r="R2" s="118">
        <f t="shared" si="1"/>
        <v>0.6176470588</v>
      </c>
      <c r="S2" s="172">
        <f t="shared" si="1"/>
        <v>0.8333333333</v>
      </c>
      <c r="T2" s="92">
        <f t="shared" si="1"/>
        <v>20</v>
      </c>
      <c r="U2" s="92">
        <f t="shared" si="1"/>
        <v>20</v>
      </c>
      <c r="V2" s="92">
        <f t="shared" si="1"/>
        <v>10</v>
      </c>
      <c r="W2" s="92">
        <f t="shared" si="1"/>
        <v>20</v>
      </c>
      <c r="X2" s="105">
        <f t="shared" si="1"/>
        <v>47.61904762</v>
      </c>
      <c r="Y2" s="105">
        <f t="shared" si="1"/>
        <v>47.61904762</v>
      </c>
    </row>
    <row r="3">
      <c r="A3" s="5" t="s">
        <v>24</v>
      </c>
      <c r="B3" s="92">
        <f>+'23 서구하반기(24)'!D4+'23 下코모도리그(24)'!D4+'24 上코모도리그(24)'!D4+'24 上디비전리그(24)'!D4</f>
        <v>24</v>
      </c>
      <c r="C3" s="145">
        <f t="shared" ref="C3:C23" si="2">+H3/G3</f>
        <v>0.15</v>
      </c>
      <c r="D3" s="146">
        <f>+'23 서구하반기(24)'!L4+'23 下코모도리그(24)'!L4+'24 上코모도리그(24)'!L4+'24 上디비전리그(24)'!L4</f>
        <v>4</v>
      </c>
      <c r="E3" s="146">
        <f>+'23 서구하반기(24)'!M4+'23 下코모도리그(24)'!M4+'24 上코모도리그(24)'!M4+'24 上디비전리그(24)'!M4</f>
        <v>7</v>
      </c>
      <c r="F3" s="145">
        <f t="shared" ref="F3:F22" si="3">+R3+Q3</f>
        <v>0.5416666667</v>
      </c>
      <c r="G3" s="92">
        <f>+'23 서구하반기(24)'!E4+'23 下코모도리그(24)'!E4+'24 上코모도리그(24)'!E4+'24 上디비전리그(24)'!E4</f>
        <v>20</v>
      </c>
      <c r="H3" s="92">
        <f>+'23 서구하반기(24)'!F4+'23 下코모도리그(24)'!F4+'24 上코모도리그(24)'!F4+'24 上디비전리그(24)'!F4</f>
        <v>3</v>
      </c>
      <c r="I3" s="92">
        <f>+'23 서구하반기(24)'!G4+'23 下코모도리그(24)'!G4+'24 上코모도리그(24)'!G4+'24 上디비전리그(24)'!G4</f>
        <v>2</v>
      </c>
      <c r="J3" s="92">
        <f>+'23 서구하반기(24)'!H4+'23 下코모도리그(24)'!H4+'24 上코모도리그(24)'!H4+'24 上디비전리그(24)'!H4</f>
        <v>0</v>
      </c>
      <c r="K3" s="92">
        <f>+'23 서구하반기(24)'!I4+'23 下코모도리그(24)'!I4+'24 上코모도리그(24)'!I4+'24 上디비전리그(24)'!I4</f>
        <v>1</v>
      </c>
      <c r="L3" s="92">
        <f>+'23 서구하반기(24)'!J4+'23 下코모도리그(24)'!J4+'24 上코모도리그(24)'!J4+'24 上디비전리그(24)'!J4</f>
        <v>0</v>
      </c>
      <c r="M3" s="146">
        <f>+'23 서구하반기(24)'!K4+'23 下코모도리그(24)'!K4+'24 上코모도리그(24)'!K4+'24 上디비전리그(24)'!K4</f>
        <v>7</v>
      </c>
      <c r="N3" s="146">
        <f>+'23 서구하반기(24)'!N4+'23 下코모도리그(24)'!N4+'24 上코모도리그(24)'!N4+'24 上디비전리그(24)'!N4</f>
        <v>4</v>
      </c>
      <c r="O3" s="147">
        <f>+'23 서구하반기(24)'!O4+'23 下코모도리그(24)'!O4+'24 上코모도리그(24)'!O4+'24 上디비전리그(24)'!O4</f>
        <v>10</v>
      </c>
      <c r="P3" s="148">
        <f t="shared" ref="P3:P23" si="4">+O3/B3</f>
        <v>0.4166666667</v>
      </c>
      <c r="Q3" s="75">
        <f t="shared" ref="Q3:Q22" si="5">+(I3*1+J3*2+K3*3+L3*4)/G3</f>
        <v>0.25</v>
      </c>
      <c r="R3" s="149">
        <f t="shared" ref="R3:R22" si="6">+(H3+N3)/B3</f>
        <v>0.2916666667</v>
      </c>
      <c r="S3" s="98">
        <f t="shared" ref="S3:S22" si="7">O3/(B3-(H3+N3))</f>
        <v>0.5882352941</v>
      </c>
      <c r="T3" s="95">
        <f t="shared" ref="T3:T22" si="8">RANK(R3,$R$3:$R$22)</f>
        <v>20</v>
      </c>
      <c r="U3" s="150">
        <f t="shared" ref="U3:U22" si="9">RANK(F3,$F$3:$F$22)</f>
        <v>20</v>
      </c>
      <c r="V3" s="92">
        <f>+'23 서구하반기(24)'!W4+'23 下코모도리그(24)'!W4</f>
        <v>1</v>
      </c>
      <c r="W3" s="151">
        <f t="shared" ref="W3:W22" si="10">RANK(C3,$C$3:$C$22)</f>
        <v>17</v>
      </c>
      <c r="X3" s="173">
        <f t="shared" ref="X3:X23" si="11">(O3/B3)*100</f>
        <v>41.66666667</v>
      </c>
      <c r="Y3" s="173">
        <f t="shared" ref="Y3:Y23" si="12">(O3/B3)*100</f>
        <v>41.66666667</v>
      </c>
    </row>
    <row r="4">
      <c r="A4" s="5" t="s">
        <v>25</v>
      </c>
      <c r="B4" s="92">
        <f>+'23 서구하반기(24)'!D5+'23 下코모도리그(24)'!D5+'24 上코모도리그(24)'!D5+'24 上디비전리그(24)'!D5</f>
        <v>21</v>
      </c>
      <c r="C4" s="145">
        <f t="shared" si="2"/>
        <v>0.1428571429</v>
      </c>
      <c r="D4" s="146">
        <f>+'23 서구하반기(24)'!L5+'23 下코모도리그(24)'!L5+'24 上코모도리그(24)'!L5+'24 上디비전리그(24)'!L5+1</f>
        <v>2</v>
      </c>
      <c r="E4" s="146">
        <f>+'23 서구하반기(24)'!M5+'23 下코모도리그(24)'!M5+'24 上코모도리그(24)'!M5+'24 上디비전리그(24)'!M5</f>
        <v>3</v>
      </c>
      <c r="F4" s="152">
        <f t="shared" si="3"/>
        <v>0.7142857143</v>
      </c>
      <c r="G4" s="92">
        <f>+'23 서구하반기(24)'!E5+'23 下코모도리그(24)'!E5+'24 上코모도리그(24)'!E5+'24 上디비전리그(24)'!E5</f>
        <v>14</v>
      </c>
      <c r="H4" s="92">
        <f>+'23 서구하반기(24)'!F5+'23 下코모도리그(24)'!F5+'24 上코모도리그(24)'!F5+'24 上디비전리그(24)'!F5</f>
        <v>2</v>
      </c>
      <c r="I4" s="92">
        <f>+'23 서구하반기(24)'!G5+'23 下코모도리그(24)'!G5+'24 上코모도리그(24)'!G5+'24 上디비전리그(24)'!G5</f>
        <v>0</v>
      </c>
      <c r="J4" s="92">
        <f>+'23 서구하반기(24)'!H5+'23 下코모도리그(24)'!H5+'24 上코모도리그(24)'!H5+'24 上디비전리그(24)'!H5</f>
        <v>2</v>
      </c>
      <c r="K4" s="92">
        <f>+'23 서구하반기(24)'!I5+'23 下코모도리그(24)'!I5+'24 上코모도리그(24)'!I5+'24 上디비전리그(24)'!I5</f>
        <v>0</v>
      </c>
      <c r="L4" s="92">
        <f>+'23 서구하반기(24)'!J5+'23 下코모도리그(24)'!J5+'24 上코모도리그(24)'!J5+'24 上디비전리그(24)'!J5</f>
        <v>0</v>
      </c>
      <c r="M4" s="146">
        <f>+'23 서구하반기(24)'!K5+'23 下코모도리그(24)'!K5+'24 上코모도리그(24)'!K5+'24 上디비전리그(24)'!K5</f>
        <v>6</v>
      </c>
      <c r="N4" s="146">
        <f>+'23 서구하반기(24)'!N5+'23 下코모도리그(24)'!N5+'24 上코모도리그(24)'!N5+'24 上디비전리그(24)'!N5</f>
        <v>7</v>
      </c>
      <c r="O4" s="147">
        <f>+'23 서구하반기(24)'!O5+'23 下코모도리그(24)'!O5+'24 上코모도리그(24)'!O5+'24 上디비전리그(24)'!O5</f>
        <v>10</v>
      </c>
      <c r="P4" s="148">
        <f t="shared" si="4"/>
        <v>0.4761904762</v>
      </c>
      <c r="Q4" s="75">
        <f t="shared" si="5"/>
        <v>0.2857142857</v>
      </c>
      <c r="R4" s="75">
        <f t="shared" si="6"/>
        <v>0.4285714286</v>
      </c>
      <c r="S4" s="153">
        <f t="shared" si="7"/>
        <v>0.8333333333</v>
      </c>
      <c r="T4" s="95">
        <f t="shared" si="8"/>
        <v>16</v>
      </c>
      <c r="U4" s="151">
        <f t="shared" si="9"/>
        <v>15</v>
      </c>
      <c r="V4" s="92">
        <f>+'23 서구하반기(24)'!W5+'23 下코모도리그(24)'!W5</f>
        <v>1</v>
      </c>
      <c r="W4" s="151">
        <f t="shared" si="10"/>
        <v>18</v>
      </c>
      <c r="X4" s="173">
        <f t="shared" si="11"/>
        <v>47.61904762</v>
      </c>
      <c r="Y4" s="173">
        <f t="shared" si="12"/>
        <v>47.61904762</v>
      </c>
    </row>
    <row r="5">
      <c r="A5" s="5" t="s">
        <v>26</v>
      </c>
      <c r="B5" s="92">
        <f>+'23 서구하반기(24)'!D6+'23 下코모도리그(24)'!D6+'24 上코모도리그(24)'!D6+'24 上디비전리그(24)'!D6</f>
        <v>68</v>
      </c>
      <c r="C5" s="154">
        <f t="shared" si="2"/>
        <v>0.5593220339</v>
      </c>
      <c r="D5" s="155">
        <f>+'23 서구하반기(24)'!L6+'23 下코모도리그(24)'!L6+'24 上코모도리그(24)'!L6+'24 上디비전리그(24)'!L6</f>
        <v>32</v>
      </c>
      <c r="E5" s="146">
        <f>+'23 서구하반기(24)'!M6+'23 下코모도리그(24)'!M6+'24 上코모도리그(24)'!M6+'24 上디비전리그(24)'!M6</f>
        <v>15</v>
      </c>
      <c r="F5" s="152">
        <f t="shared" si="3"/>
        <v>1.397308076</v>
      </c>
      <c r="G5" s="92">
        <f>+'23 서구하반기(24)'!E6+'23 下코모도리그(24)'!E6+'24 上코모도리그(24)'!E6+'24 上디비전리그(24)'!E6</f>
        <v>59</v>
      </c>
      <c r="H5" s="155">
        <f>+'23 서구하반기(24)'!F6+'23 下코모도리그(24)'!F6+'24 上코모도리그(24)'!F6+'24 上디비전리그(24)'!F6</f>
        <v>33</v>
      </c>
      <c r="I5" s="92">
        <f>+'23 서구하반기(24)'!G6+'23 下코모도리그(24)'!G6+'24 上코모도리그(24)'!G6+'24 上디비전리그(24)'!G6</f>
        <v>24</v>
      </c>
      <c r="J5" s="92">
        <f>+'23 서구하반기(24)'!H6+'23 下코모도리그(24)'!H6+'24 上코모도리그(24)'!H6+'24 上디비전리그(24)'!H6</f>
        <v>6</v>
      </c>
      <c r="K5" s="92">
        <f>+'23 서구하반기(24)'!I6+'23 下코모도리그(24)'!I6+'24 上코모도리그(24)'!I6+'24 上디비전리그(24)'!I6</f>
        <v>2</v>
      </c>
      <c r="L5" s="155">
        <f>+'23 서구하반기(24)'!J6+'23 下코모도리그(24)'!J6+'24 上코모도리그(24)'!J6+'24 上디비전리그(24)'!J6</f>
        <v>1</v>
      </c>
      <c r="M5" s="155">
        <f>+'23 서구하반기(24)'!K6+'23 下코모도리그(24)'!K6+'24 上코모도리그(24)'!K6+'24 上디비전리그(24)'!K6</f>
        <v>22</v>
      </c>
      <c r="N5" s="146">
        <f>+'23 서구하반기(24)'!N6+'23 下코모도리그(24)'!N6+'24 上코모도리그(24)'!N6+'24 上디비전리그(24)'!N6</f>
        <v>9</v>
      </c>
      <c r="O5" s="146">
        <f>+'23 서구하반기(24)'!O6+'23 下코모도리그(24)'!O6+'24 上코모도리그(24)'!O6+'24 上디비전리그(24)'!O6</f>
        <v>3</v>
      </c>
      <c r="P5" s="156">
        <f t="shared" si="4"/>
        <v>0.04411764706</v>
      </c>
      <c r="Q5" s="75">
        <f t="shared" si="5"/>
        <v>0.7796610169</v>
      </c>
      <c r="R5" s="157">
        <f t="shared" si="6"/>
        <v>0.6176470588</v>
      </c>
      <c r="S5" s="49">
        <f t="shared" si="7"/>
        <v>0.1153846154</v>
      </c>
      <c r="T5" s="95">
        <f t="shared" si="8"/>
        <v>1</v>
      </c>
      <c r="U5" s="151">
        <f t="shared" si="9"/>
        <v>3</v>
      </c>
      <c r="V5" s="92">
        <f>+'23 서구하반기(24)'!W6+'23 下코모도리그(24)'!W6</f>
        <v>5</v>
      </c>
      <c r="W5" s="151">
        <f t="shared" si="10"/>
        <v>2</v>
      </c>
      <c r="X5" s="173">
        <f t="shared" si="11"/>
        <v>4.411764706</v>
      </c>
      <c r="Y5" s="173">
        <f t="shared" si="12"/>
        <v>4.411764706</v>
      </c>
    </row>
    <row r="6">
      <c r="A6" s="5" t="s">
        <v>27</v>
      </c>
      <c r="B6" s="92">
        <f>+'23 서구하반기(24)'!D7+'23 下코모도리그(24)'!D7+'24 上코모도리그(24)'!D7+'24 上디비전리그(24)'!D7</f>
        <v>7</v>
      </c>
      <c r="C6" s="145">
        <f t="shared" si="2"/>
        <v>0</v>
      </c>
      <c r="D6" s="146">
        <f>+'23 서구하반기(24)'!L7+'23 下코모도리그(24)'!L7+'24 上코모도리그(24)'!L7+'24 上디비전리그(24)'!L7</f>
        <v>3</v>
      </c>
      <c r="E6" s="146">
        <f>+'23 서구하반기(24)'!M7+'23 下코모도리그(24)'!M7+'24 上코모도리그(24)'!M7+'24 上디비전리그(24)'!M7</f>
        <v>1</v>
      </c>
      <c r="F6" s="152">
        <f t="shared" si="3"/>
        <v>0.5714285714</v>
      </c>
      <c r="G6" s="92">
        <f>+'23 서구하반기(24)'!E7+'23 下코모도리그(24)'!E7+'24 上코모도리그(24)'!E7+'24 上디비전리그(24)'!E7</f>
        <v>3</v>
      </c>
      <c r="H6" s="92">
        <f>+'23 서구하반기(24)'!F7+'23 下코모도리그(24)'!F7+'24 上코모도리그(24)'!F7+'24 上디비전리그(24)'!F7</f>
        <v>0</v>
      </c>
      <c r="I6" s="92">
        <f>+'23 서구하반기(24)'!G7+'23 下코모도리그(24)'!G7+'24 上코모도리그(24)'!G7+'24 上디비전리그(24)'!G7</f>
        <v>0</v>
      </c>
      <c r="J6" s="92">
        <f>+'23 서구하반기(24)'!H7+'23 下코모도리그(24)'!H7+'24 上코모도리그(24)'!H7+'24 上디비전리그(24)'!H7</f>
        <v>0</v>
      </c>
      <c r="K6" s="92">
        <f>+'23 서구하반기(24)'!I7+'23 下코모도리그(24)'!I7+'24 上코모도리그(24)'!I7+'24 上디비전리그(24)'!I7</f>
        <v>0</v>
      </c>
      <c r="L6" s="92">
        <f>+'23 서구하반기(24)'!J7+'23 下코모도리그(24)'!J7+'24 上코모도리그(24)'!J7+'24 上디비전리그(24)'!J7</f>
        <v>0</v>
      </c>
      <c r="M6" s="146">
        <f>+'23 서구하반기(24)'!K7+'23 下코모도리그(24)'!K7+'24 上코모도리그(24)'!K7+'24 上디비전리그(24)'!K7</f>
        <v>4</v>
      </c>
      <c r="N6" s="146">
        <f>+'23 서구하반기(24)'!N7+'23 下코모도리그(24)'!N7+'24 上코모도리그(24)'!N7+'24 上디비전리그(24)'!N7</f>
        <v>4</v>
      </c>
      <c r="O6" s="146">
        <f>+'23 서구하반기(24)'!O7+'23 下코모도리그(24)'!O7+'24 上코모도리그(24)'!O7+'24 上디비전리그(24)'!O7</f>
        <v>2</v>
      </c>
      <c r="P6" s="158">
        <f t="shared" si="4"/>
        <v>0.2857142857</v>
      </c>
      <c r="Q6" s="75">
        <f t="shared" si="5"/>
        <v>0</v>
      </c>
      <c r="R6" s="75">
        <f t="shared" si="6"/>
        <v>0.5714285714</v>
      </c>
      <c r="S6" s="98">
        <f t="shared" si="7"/>
        <v>0.6666666667</v>
      </c>
      <c r="T6" s="95">
        <f t="shared" si="8"/>
        <v>7</v>
      </c>
      <c r="U6" s="151">
        <f t="shared" si="9"/>
        <v>19</v>
      </c>
      <c r="V6" s="92">
        <f>+'23 서구하반기(24)'!W7+'23 下코모도리그(24)'!W7</f>
        <v>0</v>
      </c>
      <c r="W6" s="150">
        <f t="shared" si="10"/>
        <v>20</v>
      </c>
      <c r="X6" s="173">
        <f t="shared" si="11"/>
        <v>28.57142857</v>
      </c>
      <c r="Y6" s="173">
        <f t="shared" si="12"/>
        <v>28.57142857</v>
      </c>
    </row>
    <row r="7">
      <c r="A7" s="5" t="s">
        <v>28</v>
      </c>
      <c r="B7" s="92">
        <f>+'23 서구하반기(24)'!D8+'23 下코모도리그(24)'!D8+'24 上코모도리그(24)'!D8+'24 上디비전리그(24)'!D8</f>
        <v>35</v>
      </c>
      <c r="C7" s="152">
        <f t="shared" si="2"/>
        <v>0.3913043478</v>
      </c>
      <c r="D7" s="146">
        <f>+'23 서구하반기(24)'!L8+'23 下코모도리그(24)'!L8+'24 上코모도리그(24)'!L8+'24 上디비전리그(24)'!L8</f>
        <v>9</v>
      </c>
      <c r="E7" s="146">
        <f>+'23 서구하반기(24)'!M8+'23 下코모도리그(24)'!M8+'24 上코모도리그(24)'!M8+'24 上디비전리그(24)'!M8</f>
        <v>6</v>
      </c>
      <c r="F7" s="152">
        <f t="shared" si="3"/>
        <v>1.208695652</v>
      </c>
      <c r="G7" s="92">
        <f>+'23 서구하반기(24)'!E8+'23 下코모도리그(24)'!E8+'24 上코모도리그(24)'!E8+'24 上디비전리그(24)'!E8</f>
        <v>23</v>
      </c>
      <c r="H7" s="92">
        <f>+'23 서구하반기(24)'!F8+'23 下코모도리그(24)'!F8+'24 上코모도리그(24)'!F8+'24 上디비전리그(24)'!F8</f>
        <v>9</v>
      </c>
      <c r="I7" s="92">
        <f>+'23 서구하반기(24)'!G8+'23 下코모도리그(24)'!G8+'24 上코모도리그(24)'!G8+'24 上디비전리그(24)'!G8</f>
        <v>6</v>
      </c>
      <c r="J7" s="92">
        <f>+'23 서구하반기(24)'!H8+'23 下코모도리그(24)'!H8+'24 上코모도리그(24)'!H8+'24 上디비전리그(24)'!H8</f>
        <v>2</v>
      </c>
      <c r="K7" s="92">
        <f>+'23 서구하반기(24)'!I8+'23 下코모도리그(24)'!I8+'24 上코모도리그(24)'!I8+'24 上디비전리그(24)'!I8</f>
        <v>0</v>
      </c>
      <c r="L7" s="155">
        <f>+'23 서구하반기(24)'!J8+'23 下코모도리그(24)'!J8+'24 上코모도리그(24)'!J8+'24 上디비전리그(24)'!J8</f>
        <v>1</v>
      </c>
      <c r="M7" s="146">
        <f>+'23 서구하반기(24)'!K8+'23 下코모도리그(24)'!K8+'24 上코모도리그(24)'!K8+'24 上디비전리그(24)'!K8</f>
        <v>13</v>
      </c>
      <c r="N7" s="146">
        <f>+'23 서구하반기(24)'!N8+'23 下코모도리그(24)'!N8+'24 上코모도리그(24)'!N8+'24 上디비전리그(24)'!N8</f>
        <v>12</v>
      </c>
      <c r="O7" s="146">
        <f>+'23 서구하반기(24)'!O8+'23 下코모도리그(24)'!O8+'24 上코모도리그(24)'!O8+'24 上디비전리그(24)'!O8</f>
        <v>7</v>
      </c>
      <c r="P7" s="158">
        <f t="shared" si="4"/>
        <v>0.2</v>
      </c>
      <c r="Q7" s="75">
        <f t="shared" si="5"/>
        <v>0.6086956522</v>
      </c>
      <c r="R7" s="75">
        <f t="shared" si="6"/>
        <v>0.6</v>
      </c>
      <c r="S7" s="98">
        <f t="shared" si="7"/>
        <v>0.5</v>
      </c>
      <c r="T7" s="95">
        <f t="shared" si="8"/>
        <v>4</v>
      </c>
      <c r="U7" s="151">
        <f t="shared" si="9"/>
        <v>5</v>
      </c>
      <c r="V7" s="92">
        <f>+'23 서구하반기(24)'!W8+'23 下코모도리그(24)'!W8</f>
        <v>0</v>
      </c>
      <c r="W7" s="151">
        <f t="shared" si="10"/>
        <v>7</v>
      </c>
      <c r="X7" s="173">
        <f t="shared" si="11"/>
        <v>20</v>
      </c>
      <c r="Y7" s="173">
        <f t="shared" si="12"/>
        <v>20</v>
      </c>
    </row>
    <row r="8">
      <c r="A8" s="5" t="s">
        <v>29</v>
      </c>
      <c r="B8" s="92">
        <f>+'23 서구하반기(24)'!D9+'23 下코모도리그(24)'!D9+'24 上코모도리그(24)'!D9+'24 上디비전리그(24)'!D9</f>
        <v>10</v>
      </c>
      <c r="C8" s="152">
        <f t="shared" si="2"/>
        <v>0.4444444444</v>
      </c>
      <c r="D8" s="146">
        <f>+'23 서구하반기(24)'!L9+'23 下코모도리그(24)'!L9+'24 上코모도리그(24)'!L9+'24 上디비전리그(24)'!L9</f>
        <v>2</v>
      </c>
      <c r="E8" s="146">
        <f>+'23 서구하반기(24)'!M9+'23 下코모도리그(24)'!M9+'24 上코모도리그(24)'!M9+'24 上디비전리그(24)'!M9</f>
        <v>1</v>
      </c>
      <c r="F8" s="152">
        <f t="shared" si="3"/>
        <v>0.7222222222</v>
      </c>
      <c r="G8" s="92">
        <f>+'23 서구하반기(24)'!E9+'23 下코모도리그(24)'!E9+'24 上코모도리그(24)'!E9+'24 上디비전리그(24)'!E9</f>
        <v>9</v>
      </c>
      <c r="H8" s="92">
        <f>+'23 서구하반기(24)'!F9+'23 下코모도리그(24)'!F9+'24 上코모도리그(24)'!F9+'24 上디비전리그(24)'!F9</f>
        <v>4</v>
      </c>
      <c r="I8" s="92">
        <f>+'23 서구하반기(24)'!G9+'23 下코모도리그(24)'!G9+'24 上코모도리그(24)'!G9+'24 上디비전리그(24)'!G9</f>
        <v>2</v>
      </c>
      <c r="J8" s="92">
        <f>+'23 서구하반기(24)'!H9+'23 下코모도리그(24)'!H9+'24 上코모도리그(24)'!H9+'24 上디비전리그(24)'!H9</f>
        <v>0</v>
      </c>
      <c r="K8" s="92">
        <f>+'23 서구하반기(24)'!I9+'23 下코모도리그(24)'!I9+'24 上코모도리그(24)'!I9+'24 上디비전리그(24)'!I9</f>
        <v>0</v>
      </c>
      <c r="L8" s="92">
        <f>+'23 서구하반기(24)'!J9+'23 下코모도리그(24)'!J9+'24 上코모도리그(24)'!J9+'24 上디비전리그(24)'!J9</f>
        <v>0</v>
      </c>
      <c r="M8" s="146">
        <f>+'23 서구하반기(24)'!K9+'23 下코모도리그(24)'!K9+'24 上코모도리그(24)'!K9+'24 上디비전리그(24)'!K9</f>
        <v>3</v>
      </c>
      <c r="N8" s="146">
        <f>+'23 서구하반기(24)'!N9+'23 下코모도리그(24)'!N9+'24 上코모도리그(24)'!N9+'24 上디비전리그(24)'!N9</f>
        <v>1</v>
      </c>
      <c r="O8" s="146">
        <f>+'23 서구하반기(24)'!O9+'23 下코모도리그(24)'!O9+'24 上코모도리그(24)'!O9+'24 上디비전리그(24)'!O9</f>
        <v>1</v>
      </c>
      <c r="P8" s="158">
        <f t="shared" si="4"/>
        <v>0.1</v>
      </c>
      <c r="Q8" s="75">
        <f t="shared" si="5"/>
        <v>0.2222222222</v>
      </c>
      <c r="R8" s="75">
        <f t="shared" si="6"/>
        <v>0.5</v>
      </c>
      <c r="S8" s="49">
        <f t="shared" si="7"/>
        <v>0.2</v>
      </c>
      <c r="T8" s="95">
        <f t="shared" si="8"/>
        <v>9</v>
      </c>
      <c r="U8" s="151">
        <f t="shared" si="9"/>
        <v>14</v>
      </c>
      <c r="V8" s="92">
        <f>+'23 서구하반기(24)'!W9+'23 下코모도리그(24)'!W9</f>
        <v>2</v>
      </c>
      <c r="W8" s="151">
        <f t="shared" si="10"/>
        <v>5</v>
      </c>
      <c r="X8" s="173">
        <f t="shared" si="11"/>
        <v>10</v>
      </c>
      <c r="Y8" s="173">
        <f t="shared" si="12"/>
        <v>10</v>
      </c>
    </row>
    <row r="9">
      <c r="A9" s="5" t="s">
        <v>30</v>
      </c>
      <c r="B9" s="92">
        <f>+'23 서구하반기(24)'!D10+'23 下코모도리그(24)'!D10+'24 上코모도리그(24)'!D10+'24 上디비전리그(24)'!D10</f>
        <v>70</v>
      </c>
      <c r="C9" s="154">
        <f t="shared" si="2"/>
        <v>0.5737704918</v>
      </c>
      <c r="D9" s="155">
        <f>+'23 서구하반기(24)'!L10+'23 下코모도리그(24)'!L10+'24 上코모도리그(24)'!L10+'24 上디비전리그(24)'!L10</f>
        <v>22</v>
      </c>
      <c r="E9" s="155">
        <f>+'23 서구하반기(24)'!M10+'23 下코모도리그(24)'!M10+'24 上코모도리그(24)'!M10+'24 上디비전리그(24)'!M10</f>
        <v>32</v>
      </c>
      <c r="F9" s="154">
        <f t="shared" si="3"/>
        <v>1.405386417</v>
      </c>
      <c r="G9" s="92">
        <f>+'23 서구하반기(24)'!E10+'23 下코모도리그(24)'!E10+'24 上코모도리그(24)'!E10+'24 上디비전리그(24)'!E10</f>
        <v>61</v>
      </c>
      <c r="H9" s="155">
        <f>+'23 서구하반기(24)'!F10+'23 下코모도리그(24)'!F10+'24 上코모도리그(24)'!F10+'24 上디비전리그(24)'!F10</f>
        <v>35</v>
      </c>
      <c r="I9" s="92">
        <f>+'23 서구하반기(24)'!G10+'23 下코모도리그(24)'!G10+'24 上코모도리그(24)'!G10+'24 上디비전리그(24)'!G10</f>
        <v>25</v>
      </c>
      <c r="J9" s="92">
        <f>+'23 서구하반기(24)'!H10+'23 下코모도리그(24)'!H10+'24 上코모도리그(24)'!H10+'24 上디비전리그(24)'!H10</f>
        <v>5</v>
      </c>
      <c r="K9" s="92">
        <f>+'23 서구하반기(24)'!I10+'23 下코모도리그(24)'!I10+'24 上코모도리그(24)'!I10+'24 上디비전리그(24)'!I10</f>
        <v>5</v>
      </c>
      <c r="L9" s="92">
        <f>+'23 서구하반기(24)'!J10+'23 下코모도리그(24)'!J10+'24 上코모도리그(24)'!J10+'24 上디비전리그(24)'!J10</f>
        <v>0</v>
      </c>
      <c r="M9" s="155">
        <f>+'23 서구하반기(24)'!K10+'23 下코모도리그(24)'!K10+'24 上코모도리그(24)'!K10+'24 上디비전리그(24)'!K10</f>
        <v>29</v>
      </c>
      <c r="N9" s="146">
        <f>+'23 서구하반기(24)'!N10+'23 下코모도리그(24)'!N10+'24 上코모도리그(24)'!N10+'24 上디비전리그(24)'!N10</f>
        <v>6</v>
      </c>
      <c r="O9" s="146">
        <f>+'23 서구하반기(24)'!O10+'23 下코모도리그(24)'!O10+'24 上코모도리그(24)'!O10+'24 上디비전리그(24)'!O10</f>
        <v>4</v>
      </c>
      <c r="P9" s="158">
        <f t="shared" si="4"/>
        <v>0.05714285714</v>
      </c>
      <c r="Q9" s="157">
        <f t="shared" si="5"/>
        <v>0.8196721311</v>
      </c>
      <c r="R9" s="75">
        <f t="shared" si="6"/>
        <v>0.5857142857</v>
      </c>
      <c r="S9" s="49">
        <f t="shared" si="7"/>
        <v>0.1379310345</v>
      </c>
      <c r="T9" s="95">
        <f t="shared" si="8"/>
        <v>6</v>
      </c>
      <c r="U9" s="159">
        <f t="shared" si="9"/>
        <v>1</v>
      </c>
      <c r="V9" s="92">
        <f>+'23 서구하반기(24)'!W10+'23 下코모도리그(24)'!W10</f>
        <v>2</v>
      </c>
      <c r="W9" s="159">
        <f t="shared" si="10"/>
        <v>1</v>
      </c>
      <c r="X9" s="173">
        <f t="shared" si="11"/>
        <v>5.714285714</v>
      </c>
      <c r="Y9" s="173">
        <f t="shared" si="12"/>
        <v>5.714285714</v>
      </c>
    </row>
    <row r="10">
      <c r="A10" s="5" t="s">
        <v>31</v>
      </c>
      <c r="B10" s="92">
        <f>+'23 서구하반기(24)'!D11+'23 下코모도리그(24)'!D11+'24 上코모도리그(24)'!D11+'24 上디비전리그(24)'!D11</f>
        <v>33</v>
      </c>
      <c r="C10" s="152">
        <f t="shared" si="2"/>
        <v>0.275862069</v>
      </c>
      <c r="D10" s="146">
        <f>+'23 서구하반기(24)'!L11+'23 下코모도리그(24)'!L11+'24 上코모도리그(24)'!L11+'24 上디비전리그(24)'!L11</f>
        <v>6</v>
      </c>
      <c r="E10" s="146">
        <f>+'23 서구하반기(24)'!M11+'23 下코모도리그(24)'!M11+'24 上코모도리그(24)'!M11+'24 上디비전리그(24)'!M11</f>
        <v>7</v>
      </c>
      <c r="F10" s="152">
        <f t="shared" si="3"/>
        <v>0.6739811912</v>
      </c>
      <c r="G10" s="92">
        <f>+'23 서구하반기(24)'!E11+'23 下코모도리그(24)'!E11+'24 上코모도리그(24)'!E11+'24 上디비전리그(24)'!E11</f>
        <v>29</v>
      </c>
      <c r="H10" s="92">
        <f>+'23 서구하반기(24)'!F11+'23 下코모도리그(24)'!F11+'24 上코모도리그(24)'!F11+'24 上디비전리그(24)'!F11</f>
        <v>8</v>
      </c>
      <c r="I10" s="92">
        <f>+'23 서구하반기(24)'!G11+'23 下코모도리그(24)'!G11+'24 上코모도리그(24)'!G11+'24 上디비전리그(24)'!G11</f>
        <v>7</v>
      </c>
      <c r="J10" s="92">
        <f>+'23 서구하반기(24)'!H11+'23 下코모도리그(24)'!H11+'24 上코모도리그(24)'!H11+'24 上디비전리그(24)'!H11</f>
        <v>1</v>
      </c>
      <c r="K10" s="92">
        <f>+'23 서구하반기(24)'!I11+'23 下코모도리그(24)'!I11+'24 上코모도리그(24)'!I11+'24 上디비전리그(24)'!I11</f>
        <v>0</v>
      </c>
      <c r="L10" s="92">
        <f>+'23 서구하반기(24)'!J11+'23 下코모도리그(24)'!J11+'24 上코모도리그(24)'!J11+'24 上디비전리그(24)'!J11</f>
        <v>0</v>
      </c>
      <c r="M10" s="146">
        <f>+'23 서구하반기(24)'!K11+'23 下코모도리그(24)'!K11+'24 上코모도리그(24)'!K11+'24 上디비전리그(24)'!K11</f>
        <v>10</v>
      </c>
      <c r="N10" s="146">
        <f>+'23 서구하반기(24)'!N11+'23 下코모도리그(24)'!N11+'24 上코모도리그(24)'!N11+'24 上디비전리그(24)'!N11</f>
        <v>4</v>
      </c>
      <c r="O10" s="146">
        <f>+'23 서구하반기(24)'!O11+'23 下코모도리그(24)'!O11+'24 上코모도리그(24)'!O11+'24 上디비전리그(24)'!O11</f>
        <v>6</v>
      </c>
      <c r="P10" s="158">
        <f t="shared" si="4"/>
        <v>0.1818181818</v>
      </c>
      <c r="Q10" s="75">
        <f t="shared" si="5"/>
        <v>0.3103448276</v>
      </c>
      <c r="R10" s="75">
        <f t="shared" si="6"/>
        <v>0.3636363636</v>
      </c>
      <c r="S10" s="49">
        <f t="shared" si="7"/>
        <v>0.2857142857</v>
      </c>
      <c r="T10" s="95">
        <f t="shared" si="8"/>
        <v>18</v>
      </c>
      <c r="U10" s="151">
        <f t="shared" si="9"/>
        <v>18</v>
      </c>
      <c r="V10" s="146">
        <f>+'23 서구하반기(24)'!W11+'23 下코모도리그(24)'!W11</f>
        <v>2</v>
      </c>
      <c r="W10" s="151">
        <f t="shared" si="10"/>
        <v>14</v>
      </c>
      <c r="X10" s="173">
        <f t="shared" si="11"/>
        <v>18.18181818</v>
      </c>
      <c r="Y10" s="173">
        <f t="shared" si="12"/>
        <v>18.18181818</v>
      </c>
    </row>
    <row r="11">
      <c r="A11" s="5" t="s">
        <v>32</v>
      </c>
      <c r="B11" s="92">
        <f>+'23 서구하반기(24)'!D12+'23 下코모도리그(24)'!D12+'24 上코모도리그(24)'!D12+'24 上디비전리그(24)'!D12</f>
        <v>32</v>
      </c>
      <c r="C11" s="152">
        <f t="shared" si="2"/>
        <v>0.35</v>
      </c>
      <c r="D11" s="146">
        <f>+'23 서구하반기(24)'!L12+'23 下코모도리그(24)'!L12+'24 上코모도리그(24)'!L12+'24 上디비전리그(24)'!L12</f>
        <v>4</v>
      </c>
      <c r="E11" s="146">
        <f>+'23 서구하반기(24)'!M12+'23 下코모도리그(24)'!M12+'24 上코모도리그(24)'!M12+'24 上디비전리그(24)'!M12</f>
        <v>10</v>
      </c>
      <c r="F11" s="152">
        <f t="shared" si="3"/>
        <v>0.86875</v>
      </c>
      <c r="G11" s="92">
        <f>+'23 서구하반기(24)'!E12+'23 下코모도리그(24)'!E12+'24 上코모도리그(24)'!E12+'24 上디비전리그(24)'!E12</f>
        <v>20</v>
      </c>
      <c r="H11" s="92">
        <f>+'23 서구하반기(24)'!F12+'23 下코모도리그(24)'!F12+'24 上코모도리그(24)'!F12+'24 上디비전리그(24)'!F12</f>
        <v>7</v>
      </c>
      <c r="I11" s="92">
        <f>+'23 서구하반기(24)'!G12+'23 下코모도리그(24)'!G12+'24 上코모도리그(24)'!G12+'24 上디비전리그(24)'!G12</f>
        <v>6</v>
      </c>
      <c r="J11" s="92">
        <f>+'23 서구하반기(24)'!H12+'23 下코모도리그(24)'!H12+'24 上코모도리그(24)'!H12+'24 上디비전리그(24)'!H12</f>
        <v>1</v>
      </c>
      <c r="K11" s="92">
        <f>+'23 서구하반기(24)'!I12+'23 下코모도리그(24)'!I12+'24 上코모도리그(24)'!I12+'24 上디비전리그(24)'!I12</f>
        <v>0</v>
      </c>
      <c r="L11" s="92">
        <f>+'23 서구하반기(24)'!J12+'23 下코모도리그(24)'!J12+'24 上코모도리그(24)'!J12+'24 上디비전리그(24)'!J12</f>
        <v>0</v>
      </c>
      <c r="M11" s="146">
        <f>+'23 서구하반기(24)'!K12+'23 下코모도리그(24)'!K12+'24 上코모도리그(24)'!K12+'24 上디비전리그(24)'!K12</f>
        <v>15</v>
      </c>
      <c r="N11" s="146">
        <f>+'23 서구하반기(24)'!N12+'23 下코모도리그(24)'!N12+'24 上코모도리그(24)'!N12+'24 上디비전리그(24)'!N12</f>
        <v>8</v>
      </c>
      <c r="O11" s="146">
        <f>+'23 서구하반기(24)'!O12+'23 下코모도리그(24)'!O12+'24 上코모도리그(24)'!O12+'24 上디비전리그(24)'!O12</f>
        <v>1</v>
      </c>
      <c r="P11" s="156">
        <f t="shared" si="4"/>
        <v>0.03125</v>
      </c>
      <c r="Q11" s="75">
        <f t="shared" si="5"/>
        <v>0.4</v>
      </c>
      <c r="R11" s="75">
        <f t="shared" si="6"/>
        <v>0.46875</v>
      </c>
      <c r="S11" s="49">
        <f t="shared" si="7"/>
        <v>0.05882352941</v>
      </c>
      <c r="T11" s="95">
        <f t="shared" si="8"/>
        <v>12</v>
      </c>
      <c r="U11" s="151">
        <f t="shared" si="9"/>
        <v>11</v>
      </c>
      <c r="V11" s="146">
        <f>+'23 서구하반기(24)'!W12+'23 下코모도리그(24)'!W12</f>
        <v>1</v>
      </c>
      <c r="W11" s="151">
        <f t="shared" si="10"/>
        <v>11</v>
      </c>
      <c r="X11" s="173">
        <f t="shared" si="11"/>
        <v>3.125</v>
      </c>
      <c r="Y11" s="173">
        <f t="shared" si="12"/>
        <v>3.125</v>
      </c>
    </row>
    <row r="12">
      <c r="A12" s="5" t="s">
        <v>33</v>
      </c>
      <c r="B12" s="92">
        <f>+'23 서구하반기(24)'!D13+'23 下코모도리그(24)'!D13+'24 上코모도리그(24)'!D13+'24 上디비전리그(24)'!D13</f>
        <v>63</v>
      </c>
      <c r="C12" s="154">
        <f t="shared" si="2"/>
        <v>0.5</v>
      </c>
      <c r="D12" s="146">
        <f>+'23 서구하반기(24)'!L13+'23 下코모도리그(24)'!L13+'24 上코모도리그(24)'!L13+'24 上디비전리그(24)'!L13</f>
        <v>17</v>
      </c>
      <c r="E12" s="146">
        <f>+'23 서구하반기(24)'!M13+'23 下코모도리그(24)'!M13+'24 上코모도리그(24)'!M13+'24 上디비전리그(24)'!M13</f>
        <v>11</v>
      </c>
      <c r="F12" s="152">
        <f t="shared" si="3"/>
        <v>1.283174603</v>
      </c>
      <c r="G12" s="92">
        <f>+'23 서구하반기(24)'!E13+'23 下코모도리그(24)'!E13+'24 上코모도리그(24)'!E13+'24 上디비전리그(24)'!E13</f>
        <v>50</v>
      </c>
      <c r="H12" s="92">
        <f>+'23 서구하반기(24)'!F13+'23 下코모도리그(24)'!F13+'24 上코모도리그(24)'!F13+'24 上디비전리그(24)'!F13</f>
        <v>25</v>
      </c>
      <c r="I12" s="92">
        <f>+'23 서구하반기(24)'!G13+'23 下코모도리그(24)'!G13+'24 上코모도리그(24)'!G13+'24 上디비전리그(24)'!G13</f>
        <v>17</v>
      </c>
      <c r="J12" s="92">
        <f>+'23 서구하반기(24)'!H13+'23 下코모도리그(24)'!H13+'24 上코모도리그(24)'!H13+'24 上디비전리그(24)'!H13</f>
        <v>7</v>
      </c>
      <c r="K12" s="92">
        <f>+'23 서구하반기(24)'!I13+'23 下코모도리그(24)'!I13+'24 上코모도리그(24)'!I13+'24 上디비전리그(24)'!I13</f>
        <v>1</v>
      </c>
      <c r="L12" s="92">
        <f>+'23 서구하반기(24)'!J13+'23 下코모도리그(24)'!J13+'24 上코모도리그(24)'!J13+'24 上디비전리그(24)'!J13</f>
        <v>0</v>
      </c>
      <c r="M12" s="155">
        <f>+'23 서구하반기(24)'!K13+'23 下코모도리그(24)'!K13+'24 上코모도리그(24)'!K13+'24 上디비전리그(24)'!K13</f>
        <v>22</v>
      </c>
      <c r="N12" s="146">
        <f>+'23 서구하반기(24)'!N13+'23 下코모도리그(24)'!N13+'24 上코모도리그(24)'!N13+'24 上디비전리그(24)'!N13</f>
        <v>13</v>
      </c>
      <c r="O12" s="146">
        <f>+'23 서구하반기(24)'!O13+'23 下코모도리그(24)'!O13+'24 上코모도리그(24)'!O13+'24 上디비전리그(24)'!O13</f>
        <v>0</v>
      </c>
      <c r="P12" s="156">
        <f t="shared" si="4"/>
        <v>0</v>
      </c>
      <c r="Q12" s="75">
        <f t="shared" si="5"/>
        <v>0.68</v>
      </c>
      <c r="R12" s="75">
        <f t="shared" si="6"/>
        <v>0.6031746032</v>
      </c>
      <c r="S12" s="160">
        <f t="shared" si="7"/>
        <v>0</v>
      </c>
      <c r="T12" s="95">
        <f t="shared" si="8"/>
        <v>3</v>
      </c>
      <c r="U12" s="151">
        <f t="shared" si="9"/>
        <v>4</v>
      </c>
      <c r="V12" s="146">
        <f>+'23 서구하반기(24)'!W13+'23 下코모도리그(24)'!W13</f>
        <v>3</v>
      </c>
      <c r="W12" s="151">
        <f t="shared" si="10"/>
        <v>4</v>
      </c>
      <c r="X12" s="173">
        <f t="shared" si="11"/>
        <v>0</v>
      </c>
      <c r="Y12" s="173">
        <f t="shared" si="12"/>
        <v>0</v>
      </c>
    </row>
    <row r="13">
      <c r="A13" s="5" t="s">
        <v>35</v>
      </c>
      <c r="B13" s="92">
        <f>+'23 서구하반기(24)'!D14+'23 下코모도리그(24)'!D14+'24 上코모도리그(24)'!D14+'24 上디비전리그(24)'!D14</f>
        <v>65</v>
      </c>
      <c r="C13" s="152">
        <f t="shared" si="2"/>
        <v>0.2340425532</v>
      </c>
      <c r="D13" s="146">
        <f>+'23 서구하반기(24)'!L14+'23 下코모도리그(24)'!L14+'24 上코모도리그(24)'!L14+'24 上디비전리그(24)'!L14</f>
        <v>13</v>
      </c>
      <c r="E13" s="146">
        <f>+'23 서구하반기(24)'!M14+'23 下코모도리그(24)'!M14+'24 上코모도리그(24)'!M14+'24 上디비전리그(24)'!M14</f>
        <v>13</v>
      </c>
      <c r="F13" s="152">
        <f t="shared" si="3"/>
        <v>0.7286415712</v>
      </c>
      <c r="G13" s="92">
        <f>+'23 서구하반기(24)'!E14+'23 下코모도리그(24)'!E14+'24 上코모도리그(24)'!E14+'24 上디비전리그(24)'!E14</f>
        <v>47</v>
      </c>
      <c r="H13" s="92">
        <f>+'23 서구하반기(24)'!F14+'23 下코모도리그(24)'!F14+'24 上코모도리그(24)'!F14+'24 上디비전리그(24)'!F14</f>
        <v>11</v>
      </c>
      <c r="I13" s="92">
        <f>+'23 서구하반기(24)'!G14+'23 下코모도리그(24)'!G14+'24 上코모도리그(24)'!G14+'24 上디비전리그(24)'!G14</f>
        <v>8</v>
      </c>
      <c r="J13" s="92">
        <f>+'23 서구하반기(24)'!H14+'23 下코모도리그(24)'!H14+'24 上코모도리그(24)'!H14+'24 上디비전리그(24)'!H14</f>
        <v>3</v>
      </c>
      <c r="K13" s="92">
        <f>+'23 서구하반기(24)'!I14+'23 下코모도리그(24)'!I14+'24 上코모도리그(24)'!I14+'24 上디비전리그(24)'!I14</f>
        <v>0</v>
      </c>
      <c r="L13" s="92">
        <f>+'23 서구하반기(24)'!J14+'23 下코모도리그(24)'!J14+'24 上코모도리그(24)'!J14+'24 上디비전리그(24)'!J14</f>
        <v>0</v>
      </c>
      <c r="M13" s="146">
        <f>+'23 서구하반기(24)'!K14+'23 下코모도리그(24)'!K14+'24 上코모도리그(24)'!K14+'24 上디비전리그(24)'!K14</f>
        <v>15</v>
      </c>
      <c r="N13" s="146">
        <f>+'23 서구하반기(24)'!N14+'23 下코모도리그(24)'!N14+'24 上코모도리그(24)'!N14+'24 上디비전리그(24)'!N14</f>
        <v>17</v>
      </c>
      <c r="O13" s="147">
        <f>+'23 서구하반기(24)'!O14+'23 下코모도리그(24)'!O14+'24 上코모도리그(24)'!O14+'24 上디비전리그(24)'!O14</f>
        <v>25</v>
      </c>
      <c r="P13" s="148">
        <f t="shared" si="4"/>
        <v>0.3846153846</v>
      </c>
      <c r="Q13" s="75">
        <f t="shared" si="5"/>
        <v>0.2978723404</v>
      </c>
      <c r="R13" s="75">
        <f t="shared" si="6"/>
        <v>0.4307692308</v>
      </c>
      <c r="S13" s="98">
        <f t="shared" si="7"/>
        <v>0.6756756757</v>
      </c>
      <c r="T13" s="95">
        <f t="shared" si="8"/>
        <v>15</v>
      </c>
      <c r="U13" s="151">
        <f t="shared" si="9"/>
        <v>13</v>
      </c>
      <c r="V13" s="146">
        <f>+'23 서구하반기(24)'!W14+'23 下코모도리그(24)'!W14</f>
        <v>10</v>
      </c>
      <c r="W13" s="151">
        <f t="shared" si="10"/>
        <v>16</v>
      </c>
      <c r="X13" s="173">
        <f t="shared" si="11"/>
        <v>38.46153846</v>
      </c>
      <c r="Y13" s="173">
        <f t="shared" si="12"/>
        <v>38.46153846</v>
      </c>
    </row>
    <row r="14">
      <c r="A14" s="5" t="s">
        <v>36</v>
      </c>
      <c r="B14" s="92">
        <f>+'23 서구하반기(24)'!D15+'23 下코모도리그(24)'!D15+'24 上코모도리그(24)'!D15+'24 上디비전리그(24)'!D15</f>
        <v>47</v>
      </c>
      <c r="C14" s="152">
        <f t="shared" si="2"/>
        <v>0.3409090909</v>
      </c>
      <c r="D14" s="146">
        <f>+'23 서구하반기(24)'!L15+'23 下코모도리그(24)'!L15+'24 上코모도리그(24)'!L15+'24 上디비전리그(24)'!L15</f>
        <v>16</v>
      </c>
      <c r="E14" s="146">
        <f>+'23 서구하반기(24)'!M15+'23 下코모도리그(24)'!M15+'24 上코모도리그(24)'!M15+'24 上디비전리그(24)'!M15</f>
        <v>8</v>
      </c>
      <c r="F14" s="152">
        <f t="shared" si="3"/>
        <v>0.7707930368</v>
      </c>
      <c r="G14" s="92">
        <f>+'23 서구하반기(24)'!E15+'23 下코모도리그(24)'!E15+'24 上코모도리그(24)'!E15+'24 上디비전리그(24)'!E15</f>
        <v>44</v>
      </c>
      <c r="H14" s="92">
        <f>+'23 서구하반기(24)'!F15+'23 下코모도리그(24)'!F15+'24 上코모도리그(24)'!F15+'24 上디비전리그(24)'!F15</f>
        <v>15</v>
      </c>
      <c r="I14" s="92">
        <f>+'23 서구하반기(24)'!G15+'23 下코모도리그(24)'!G15+'24 上코모도리그(24)'!G15+'24 上디비전리그(24)'!G15</f>
        <v>12</v>
      </c>
      <c r="J14" s="92">
        <f>+'23 서구하반기(24)'!H15+'23 下코모도리그(24)'!H15+'24 上코모도리그(24)'!H15+'24 上디비전리그(24)'!H15</f>
        <v>3</v>
      </c>
      <c r="K14" s="92">
        <f>+'23 서구하반기(24)'!I15+'23 下코모도리그(24)'!I15+'24 上코모도리그(24)'!I15+'24 上디비전리그(24)'!I15</f>
        <v>0</v>
      </c>
      <c r="L14" s="92">
        <f>+'23 서구하반기(24)'!J15+'23 下코모도리그(24)'!J15+'24 上코모도리그(24)'!J15+'24 上디비전리그(24)'!J15</f>
        <v>0</v>
      </c>
      <c r="M14" s="146">
        <f>+'23 서구하반기(24)'!K15+'23 下코모도리그(24)'!K15+'24 上코모도리그(24)'!K15+'24 上디비전리그(24)'!K15</f>
        <v>13</v>
      </c>
      <c r="N14" s="146">
        <f>+'23 서구하반기(24)'!N15+'23 下코모도리그(24)'!N15+'24 上코모도리그(24)'!N15+'24 上디비전리그(24)'!N15</f>
        <v>2</v>
      </c>
      <c r="O14" s="146">
        <f>+'23 서구하반기(24)'!O15+'23 下코모도리그(24)'!O15+'24 上코모도리그(24)'!O15+'24 上디비전리그(24)'!O15</f>
        <v>10</v>
      </c>
      <c r="P14" s="158">
        <f t="shared" si="4"/>
        <v>0.2127659574</v>
      </c>
      <c r="Q14" s="75">
        <f t="shared" si="5"/>
        <v>0.4090909091</v>
      </c>
      <c r="R14" s="75">
        <f t="shared" si="6"/>
        <v>0.3617021277</v>
      </c>
      <c r="S14" s="49">
        <f t="shared" si="7"/>
        <v>0.3333333333</v>
      </c>
      <c r="T14" s="95">
        <f t="shared" si="8"/>
        <v>19</v>
      </c>
      <c r="U14" s="151">
        <f t="shared" si="9"/>
        <v>12</v>
      </c>
      <c r="V14" s="146">
        <f>+'23 서구하반기(24)'!W15+'23 下코모도리그(24)'!W15</f>
        <v>1</v>
      </c>
      <c r="W14" s="151">
        <f t="shared" si="10"/>
        <v>12</v>
      </c>
      <c r="X14" s="173">
        <f t="shared" si="11"/>
        <v>21.27659574</v>
      </c>
      <c r="Y14" s="173">
        <f t="shared" si="12"/>
        <v>21.27659574</v>
      </c>
    </row>
    <row r="15">
      <c r="A15" s="5" t="s">
        <v>37</v>
      </c>
      <c r="B15" s="92">
        <f>+'23 서구하반기(24)'!D16+'23 下코모도리그(24)'!D16+'24 上코모도리그(24)'!D16+'24 上디비전리그(24)'!D16</f>
        <v>84</v>
      </c>
      <c r="C15" s="152">
        <f t="shared" si="2"/>
        <v>0.4107142857</v>
      </c>
      <c r="D15" s="146">
        <f>+'23 서구하반기(24)'!L16+'23 下코모도리그(24)'!L16+'24 上코모도리그(24)'!L16+'24 上디비전리그(24)'!L16</f>
        <v>12</v>
      </c>
      <c r="E15" s="155">
        <f>+'23 서구하반기(24)'!M16+'23 下코모도리그(24)'!M16+'24 上코모도리그(24)'!M16+'24 上디비전리그(24)'!M16</f>
        <v>21</v>
      </c>
      <c r="F15" s="152">
        <f t="shared" si="3"/>
        <v>1.06547619</v>
      </c>
      <c r="G15" s="92">
        <f>+'23 서구하반기(24)'!E16+'23 下코모도리그(24)'!E16+'24 上코모도리그(24)'!E16+'24 上디비전리그(24)'!E16</f>
        <v>56</v>
      </c>
      <c r="H15" s="92">
        <f>+'23 서구하반기(24)'!F16+'23 下코모도리그(24)'!F16+'24 上코모도리그(24)'!F16+'24 上디비전리그(24)'!F16</f>
        <v>23</v>
      </c>
      <c r="I15" s="92">
        <f>+'23 서구하반기(24)'!G16+'23 下코모도리그(24)'!G16+'24 上코모도리그(24)'!G16+'24 上디비전리그(24)'!G16</f>
        <v>17</v>
      </c>
      <c r="J15" s="92">
        <f>+'23 서구하반기(24)'!H16+'23 下코모도리그(24)'!H16+'24 上코모도리그(24)'!H16+'24 上디비전리그(24)'!H16</f>
        <v>2</v>
      </c>
      <c r="K15" s="92">
        <f>+'23 서구하반기(24)'!I16+'23 下코모도리그(24)'!I16+'24 上코모도리그(24)'!I16+'24 上디비전리그(24)'!I16</f>
        <v>4</v>
      </c>
      <c r="L15" s="92">
        <f>+'23 서구하반기(24)'!J16+'23 下코모도리그(24)'!J16+'24 上코모도리그(24)'!J16+'24 上디비전리그(24)'!J16</f>
        <v>0</v>
      </c>
      <c r="M15" s="155">
        <f>+'23 서구하반기(24)'!K16+'23 下코모도리그(24)'!K16+'24 上코모도리그(24)'!K16+'24 上디비전리그(24)'!K16</f>
        <v>24</v>
      </c>
      <c r="N15" s="146">
        <f>+'23 서구하반기(24)'!N16+'23 下코모도리그(24)'!N16+'24 上코모도리그(24)'!N16+'24 上디비전리그(24)'!N16</f>
        <v>17</v>
      </c>
      <c r="O15" s="146">
        <f>+'23 서구하반기(24)'!O16+'23 下코모도리그(24)'!O16+'24 上코모도리그(24)'!O16+'24 上디비전리그(24)'!O16</f>
        <v>8</v>
      </c>
      <c r="P15" s="158">
        <f t="shared" si="4"/>
        <v>0.09523809524</v>
      </c>
      <c r="Q15" s="75">
        <f t="shared" si="5"/>
        <v>0.5892857143</v>
      </c>
      <c r="R15" s="75">
        <f t="shared" si="6"/>
        <v>0.4761904762</v>
      </c>
      <c r="S15" s="49">
        <f t="shared" si="7"/>
        <v>0.1818181818</v>
      </c>
      <c r="T15" s="95">
        <f t="shared" si="8"/>
        <v>11</v>
      </c>
      <c r="U15" s="151">
        <f t="shared" si="9"/>
        <v>6</v>
      </c>
      <c r="V15" s="146">
        <f>+'23 서구하반기(24)'!W16+'23 下코모도리그(24)'!W16</f>
        <v>5</v>
      </c>
      <c r="W15" s="151">
        <f t="shared" si="10"/>
        <v>6</v>
      </c>
      <c r="X15" s="173">
        <f t="shared" si="11"/>
        <v>9.523809524</v>
      </c>
      <c r="Y15" s="173">
        <f t="shared" si="12"/>
        <v>9.523809524</v>
      </c>
    </row>
    <row r="16">
      <c r="A16" s="5" t="s">
        <v>38</v>
      </c>
      <c r="B16" s="92">
        <f>+'23 서구하반기(24)'!D17+'23 下코모도리그(24)'!D17+'24 上코모도리그(24)'!D17+'24 上디비전리그(24)'!D17</f>
        <v>52</v>
      </c>
      <c r="C16" s="152">
        <f t="shared" si="2"/>
        <v>0.3777777778</v>
      </c>
      <c r="D16" s="146">
        <f>+'23 서구하반기(24)'!L17+'23 下코모도리그(24)'!L17+'24 上코모도리그(24)'!L17+'24 上디비전리그(24)'!L17</f>
        <v>8</v>
      </c>
      <c r="E16" s="146">
        <f>+'23 서구하반기(24)'!M17+'23 下코모도리그(24)'!M17+'24 上코모도리그(24)'!M17+'24 上디비전리그(24)'!M17</f>
        <v>6</v>
      </c>
      <c r="F16" s="152">
        <f t="shared" si="3"/>
        <v>0.9311965812</v>
      </c>
      <c r="G16" s="92">
        <f>+'23 서구하반기(24)'!E17+'23 下코모도리그(24)'!E17+'24 上코모도리그(24)'!E17+'24 上디비전리그(24)'!E17</f>
        <v>45</v>
      </c>
      <c r="H16" s="92">
        <f>+'23 서구하반기(24)'!F17+'23 下코모도리그(24)'!F17+'24 上코모도리그(24)'!F17+'24 上디비전리그(24)'!F17</f>
        <v>17</v>
      </c>
      <c r="I16" s="92">
        <f>+'23 서구하반기(24)'!G17+'23 下코모도리그(24)'!G17+'24 上코모도리그(24)'!G17+'24 上디비전리그(24)'!G17</f>
        <v>12</v>
      </c>
      <c r="J16" s="92">
        <f>+'23 서구하반기(24)'!H17+'23 下코모도리그(24)'!H17+'24 上코모도리그(24)'!H17+'24 上디비전리그(24)'!H17</f>
        <v>5</v>
      </c>
      <c r="K16" s="92">
        <f>+'23 서구하반기(24)'!I17+'23 下코모도리그(24)'!I17+'24 上코모도리그(24)'!I17+'24 上디비전리그(24)'!I17</f>
        <v>0</v>
      </c>
      <c r="L16" s="92">
        <f>+'23 서구하반기(24)'!J17+'23 下코모도리그(24)'!J17+'24 上코모도리그(24)'!J17+'24 上디비전리그(24)'!J17</f>
        <v>0</v>
      </c>
      <c r="M16" s="146">
        <f>+'23 서구하반기(24)'!K17+'23 下코모도리그(24)'!K17+'24 上코모도리그(24)'!K17+'24 上디비전리그(24)'!K17</f>
        <v>13</v>
      </c>
      <c r="N16" s="146">
        <f>+'23 서구하반기(24)'!N17+'23 下코모도리그(24)'!N17+'24 上코모도리그(24)'!N17+'24 上디비전리그(24)'!N17</f>
        <v>6</v>
      </c>
      <c r="O16" s="146">
        <f>+'23 서구하반기(24)'!O17+'23 下코모도리그(24)'!O17+'24 上코모도리그(24)'!O17+'24 上디비전리그(24)'!O17</f>
        <v>7</v>
      </c>
      <c r="P16" s="158">
        <f t="shared" si="4"/>
        <v>0.1346153846</v>
      </c>
      <c r="Q16" s="75">
        <f t="shared" si="5"/>
        <v>0.4888888889</v>
      </c>
      <c r="R16" s="75">
        <f t="shared" si="6"/>
        <v>0.4423076923</v>
      </c>
      <c r="S16" s="49">
        <f t="shared" si="7"/>
        <v>0.2413793103</v>
      </c>
      <c r="T16" s="95">
        <f t="shared" si="8"/>
        <v>13</v>
      </c>
      <c r="U16" s="151">
        <f t="shared" si="9"/>
        <v>9</v>
      </c>
      <c r="V16" s="146">
        <f>+'23 서구하반기(24)'!W17+'23 下코모도리그(24)'!W17</f>
        <v>5</v>
      </c>
      <c r="W16" s="151">
        <f t="shared" si="10"/>
        <v>8</v>
      </c>
      <c r="X16" s="173">
        <f t="shared" si="11"/>
        <v>13.46153846</v>
      </c>
      <c r="Y16" s="173">
        <f t="shared" si="12"/>
        <v>13.46153846</v>
      </c>
    </row>
    <row r="17">
      <c r="A17" s="5" t="s">
        <v>39</v>
      </c>
      <c r="B17" s="92">
        <f>+'23 서구하반기(24)'!D18+'23 下코모도리그(24)'!D18+'24 上코모도리그(24)'!D18+'24 上디비전리그(24)'!D18</f>
        <v>37</v>
      </c>
      <c r="C17" s="152">
        <f t="shared" si="2"/>
        <v>0.3571428571</v>
      </c>
      <c r="D17" s="146">
        <f>+'23 서구하반기(24)'!L18+'23 下코모도리그(24)'!L18+'24 上코모도리그(24)'!L18+'24 上디비전리그(24)'!L18</f>
        <v>10</v>
      </c>
      <c r="E17" s="146">
        <f>+'23 서구하반기(24)'!M18+'23 下코모도리그(24)'!M18+'24 上코모도리그(24)'!M18+'24 上디비전리그(24)'!M18</f>
        <v>0</v>
      </c>
      <c r="F17" s="152">
        <f t="shared" si="3"/>
        <v>0.9507722008</v>
      </c>
      <c r="G17" s="92">
        <f>+'23 서구하반기(24)'!E18+'23 下코모도리그(24)'!E18+'24 上코모도리그(24)'!E18+'24 上디비전리그(24)'!E18</f>
        <v>28</v>
      </c>
      <c r="H17" s="92">
        <f>+'23 서구하반기(24)'!F18+'23 下코모도리그(24)'!F18+'24 上코모도리그(24)'!F18+'24 上디비전리그(24)'!F18</f>
        <v>10</v>
      </c>
      <c r="I17" s="92">
        <f>+'23 서구하반기(24)'!G18+'23 下코모도리그(24)'!G18+'24 上코모도리그(24)'!G18+'24 上디비전리그(24)'!G18</f>
        <v>9</v>
      </c>
      <c r="J17" s="92">
        <f>+'23 서구하반기(24)'!H18+'23 下코모도리그(24)'!H18+'24 上코모도리그(24)'!H18+'24 上디비전리그(24)'!H18</f>
        <v>0</v>
      </c>
      <c r="K17" s="92">
        <f>+'23 서구하반기(24)'!I18+'23 下코모도리그(24)'!I18+'24 上코모도리그(24)'!I18+'24 上디비전리그(24)'!I18</f>
        <v>0</v>
      </c>
      <c r="L17" s="155">
        <f>+'23 서구하반기(24)'!J18+'23 下코모도리그(24)'!J18+'24 上코모도리그(24)'!J18+'24 上디비전리그(24)'!J18</f>
        <v>1</v>
      </c>
      <c r="M17" s="146">
        <f>+'23 서구하반기(24)'!K18+'23 下코모도리그(24)'!K18+'24 上코모도리그(24)'!K18+'24 上디비전리그(24)'!K18</f>
        <v>9</v>
      </c>
      <c r="N17" s="146">
        <f>+'23 서구하반기(24)'!N18+'23 下코모도리그(24)'!N18+'24 上코모도리그(24)'!N18+'24 上디비전리그(24)'!N18</f>
        <v>8</v>
      </c>
      <c r="O17" s="146">
        <f>+'23 서구하반기(24)'!O18+'23 下코모도리그(24)'!O18+'24 上코모도리그(24)'!O18+'24 上디비전리그(24)'!O18</f>
        <v>4</v>
      </c>
      <c r="P17" s="158">
        <f t="shared" si="4"/>
        <v>0.1081081081</v>
      </c>
      <c r="Q17" s="75">
        <f t="shared" si="5"/>
        <v>0.4642857143</v>
      </c>
      <c r="R17" s="75">
        <f t="shared" si="6"/>
        <v>0.4864864865</v>
      </c>
      <c r="S17" s="49">
        <f t="shared" si="7"/>
        <v>0.2105263158</v>
      </c>
      <c r="T17" s="95">
        <f t="shared" si="8"/>
        <v>10</v>
      </c>
      <c r="U17" s="151">
        <f t="shared" si="9"/>
        <v>8</v>
      </c>
      <c r="V17" s="146">
        <f>+'23 서구하반기(24)'!W18+'23 下코모도리그(24)'!W18</f>
        <v>0</v>
      </c>
      <c r="W17" s="151">
        <f t="shared" si="10"/>
        <v>10</v>
      </c>
      <c r="X17" s="173">
        <f t="shared" si="11"/>
        <v>10.81081081</v>
      </c>
      <c r="Y17" s="173">
        <f t="shared" si="12"/>
        <v>10.81081081</v>
      </c>
    </row>
    <row r="18">
      <c r="A18" s="5" t="s">
        <v>40</v>
      </c>
      <c r="B18" s="92">
        <f>+'23 서구하반기(24)'!D19+'23 下코모도리그(24)'!D19+'24 上코모도리그(24)'!D19+'24 上디비전리그(24)'!D19</f>
        <v>17</v>
      </c>
      <c r="C18" s="145">
        <f t="shared" si="2"/>
        <v>0.125</v>
      </c>
      <c r="D18" s="146">
        <f>+'23 서구하반기(24)'!L19+'23 下코모도리그(24)'!L19+'24 上코모도리그(24)'!L19+'24 上디비전리그(24)'!L19</f>
        <v>2</v>
      </c>
      <c r="E18" s="146">
        <f>+'23 서구하반기(24)'!M19+'23 下코모도리그(24)'!M19+'24 上코모도리그(24)'!M19+'24 上디비전리그(24)'!M19</f>
        <v>5</v>
      </c>
      <c r="F18" s="152">
        <f t="shared" si="3"/>
        <v>0.7132352941</v>
      </c>
      <c r="G18" s="92">
        <f>+'23 서구하반기(24)'!E19+'23 下코모도리그(24)'!E19+'24 上코모도리그(24)'!E19+'24 上디비전리그(24)'!E19</f>
        <v>8</v>
      </c>
      <c r="H18" s="92">
        <f>+'23 서구하반기(24)'!F19+'23 下코모도리그(24)'!F19+'24 上코모도리그(24)'!F19+'24 上디비전리그(24)'!F19</f>
        <v>1</v>
      </c>
      <c r="I18" s="92">
        <f>+'23 서구하반기(24)'!G19+'23 下코모도리그(24)'!G19+'24 上코모도리그(24)'!G19+'24 上디비전리그(24)'!G19</f>
        <v>1</v>
      </c>
      <c r="J18" s="92">
        <f>+'23 서구하반기(24)'!H19+'23 下코모도리그(24)'!H19+'24 上코모도리그(24)'!H19+'24 上디비전리그(24)'!H19</f>
        <v>0</v>
      </c>
      <c r="K18" s="92">
        <f>+'23 서구하반기(24)'!I19+'23 下코모도리그(24)'!I19+'24 上코모도리그(24)'!I19+'24 上디비전리그(24)'!I19</f>
        <v>0</v>
      </c>
      <c r="L18" s="92">
        <f>+'23 서구하반기(24)'!J19+'23 下코모도리그(24)'!J19+'24 上코모도리그(24)'!J19+'24 上디비전리그(24)'!J19</f>
        <v>0</v>
      </c>
      <c r="M18" s="146">
        <f>+'23 서구하반기(24)'!K19+'23 下코모도리그(24)'!K19+'24 上코모도리그(24)'!K19+'24 上디비전리그(24)'!K19</f>
        <v>7</v>
      </c>
      <c r="N18" s="146">
        <f>+'23 서구하반기(24)'!N19+'23 下코모도리그(24)'!N19+'24 上코모도리그(24)'!N19+'24 上디비전리그(24)'!N19</f>
        <v>9</v>
      </c>
      <c r="O18" s="146">
        <f>+'23 서구하반기(24)'!O19+'23 下코모도리그(24)'!O19+'24 上코모도리그(24)'!O19+'24 上디비전리그(24)'!O19</f>
        <v>1</v>
      </c>
      <c r="P18" s="158">
        <f t="shared" si="4"/>
        <v>0.05882352941</v>
      </c>
      <c r="Q18" s="149">
        <f t="shared" si="5"/>
        <v>0.125</v>
      </c>
      <c r="R18" s="75">
        <f t="shared" si="6"/>
        <v>0.5882352941</v>
      </c>
      <c r="S18" s="49">
        <f t="shared" si="7"/>
        <v>0.1428571429</v>
      </c>
      <c r="T18" s="95">
        <f t="shared" si="8"/>
        <v>5</v>
      </c>
      <c r="U18" s="151">
        <f t="shared" si="9"/>
        <v>16</v>
      </c>
      <c r="V18" s="146">
        <f>+'23 서구하반기(24)'!W19+'23 下코모도리그(24)'!W19</f>
        <v>3</v>
      </c>
      <c r="W18" s="151">
        <f t="shared" si="10"/>
        <v>19</v>
      </c>
      <c r="X18" s="173">
        <f t="shared" si="11"/>
        <v>5.882352941</v>
      </c>
      <c r="Y18" s="173">
        <f t="shared" si="12"/>
        <v>5.882352941</v>
      </c>
    </row>
    <row r="19">
      <c r="A19" s="5" t="s">
        <v>41</v>
      </c>
      <c r="B19" s="92">
        <f>+'23 서구하반기(24)'!D20+'23 下코모도리그(24)'!D20+'24 上코모도리그(24)'!D20+'24 上디비전리그(24)'!D20</f>
        <v>60</v>
      </c>
      <c r="C19" s="154">
        <f t="shared" si="2"/>
        <v>0.5576923077</v>
      </c>
      <c r="D19" s="155">
        <f>+'23 서구하반기(24)'!L20+'23 下코모도리그(24)'!L20+'24 上코모도리그(24)'!L20+'24 上디비전리그(24)'!L20</f>
        <v>26</v>
      </c>
      <c r="E19" s="146">
        <f>+'23 서구하반기(24)'!M20+'23 下코모도리그(24)'!M20+'24 上코모도리그(24)'!M20+'24 上디비전리그(24)'!M20</f>
        <v>7</v>
      </c>
      <c r="F19" s="154">
        <f t="shared" si="3"/>
        <v>1.405128205</v>
      </c>
      <c r="G19" s="92">
        <f>+'23 서구하반기(24)'!E20+'23 下코모도리그(24)'!E20+'24 上코모도리그(24)'!E20+'24 上디비전리그(24)'!E20</f>
        <v>52</v>
      </c>
      <c r="H19" s="155">
        <f>+'23 서구하반기(24)'!F20+'23 下코모도리그(24)'!F20+'24 上코모도리그(24)'!F20+'24 上디비전리그(24)'!F20</f>
        <v>29</v>
      </c>
      <c r="I19" s="92">
        <f>+'23 서구하반기(24)'!G20+'23 下코모도리그(24)'!G20+'24 上코모도리그(24)'!G20+'24 上디비전리그(24)'!G20</f>
        <v>19</v>
      </c>
      <c r="J19" s="92">
        <f>+'23 서구하반기(24)'!H20+'23 下코모도리그(24)'!H20+'24 上코모도리그(24)'!H20+'24 上디비전리그(24)'!H20</f>
        <v>9</v>
      </c>
      <c r="K19" s="92">
        <f>+'23 서구하반기(24)'!I20+'23 下코모도리그(24)'!I20+'24 上코모도리그(24)'!I20+'24 上디비전리그(24)'!I20</f>
        <v>0</v>
      </c>
      <c r="L19" s="155">
        <f>+'23 서구하반기(24)'!J20+'23 下코모도리그(24)'!J20+'24 上코모도리그(24)'!J20+'24 上디비전리그(24)'!J20</f>
        <v>1</v>
      </c>
      <c r="M19" s="155">
        <f>+'23 서구하반기(24)'!K20+'23 下코모도리그(24)'!K20+'24 上코모도리그(24)'!K20+'24 上디비전리그(24)'!K20</f>
        <v>25</v>
      </c>
      <c r="N19" s="146">
        <f>+'23 서구하반기(24)'!N20+'23 下코모도리그(24)'!N20+'24 上코모도리그(24)'!N20+'24 上디비전리그(24)'!N20</f>
        <v>8</v>
      </c>
      <c r="O19" s="146">
        <f>+'23 서구하반기(24)'!O20+'23 下코모도리그(24)'!O20+'24 上코모도리그(24)'!O20+'24 上디비전리그(24)'!O20</f>
        <v>4</v>
      </c>
      <c r="P19" s="158">
        <f t="shared" si="4"/>
        <v>0.06666666667</v>
      </c>
      <c r="Q19" s="75">
        <f t="shared" si="5"/>
        <v>0.7884615385</v>
      </c>
      <c r="R19" s="75">
        <f t="shared" si="6"/>
        <v>0.6166666667</v>
      </c>
      <c r="S19" s="49">
        <f t="shared" si="7"/>
        <v>0.1739130435</v>
      </c>
      <c r="T19" s="95">
        <f t="shared" si="8"/>
        <v>2</v>
      </c>
      <c r="U19" s="151">
        <f t="shared" si="9"/>
        <v>2</v>
      </c>
      <c r="V19" s="146">
        <f>+'23 서구하반기(24)'!W20+'23 下코모도리그(24)'!W20</f>
        <v>5</v>
      </c>
      <c r="W19" s="151">
        <f t="shared" si="10"/>
        <v>3</v>
      </c>
      <c r="X19" s="173">
        <f t="shared" si="11"/>
        <v>6.666666667</v>
      </c>
      <c r="Y19" s="173">
        <f t="shared" si="12"/>
        <v>6.666666667</v>
      </c>
    </row>
    <row r="20">
      <c r="A20" s="5" t="s">
        <v>42</v>
      </c>
      <c r="B20" s="92">
        <f>+'23 서구하반기(24)'!D21+'23 下코모도리그(24)'!D21+'24 上코모도리그(24)'!D21+'24 上디비전리그(24)'!D21</f>
        <v>49</v>
      </c>
      <c r="C20" s="152">
        <f t="shared" si="2"/>
        <v>0.3611111111</v>
      </c>
      <c r="D20" s="146">
        <f>+'23 서구하반기(24)'!L21+'23 下코모도리그(24)'!L21+'24 上코모도리그(24)'!L21+'24 上디비전리그(24)'!L21</f>
        <v>15</v>
      </c>
      <c r="E20" s="146">
        <f>+'23 서구하반기(24)'!M21+'23 下코모도리그(24)'!M21+'24 上코모도리그(24)'!M21+'24 上디비전리그(24)'!M21</f>
        <v>6</v>
      </c>
      <c r="F20" s="152">
        <f t="shared" si="3"/>
        <v>0.9824263039</v>
      </c>
      <c r="G20" s="92">
        <f>+'23 서구하반기(24)'!E21+'23 下코모도리그(24)'!E21+'24 上코모도리그(24)'!E21+'24 上디비전리그(24)'!E21</f>
        <v>36</v>
      </c>
      <c r="H20" s="92">
        <f>+'23 서구하반기(24)'!F21+'23 下코모도리그(24)'!F21+'24 上코모도리그(24)'!F21+'24 上디비전리그(24)'!F21</f>
        <v>13</v>
      </c>
      <c r="I20" s="92">
        <f>+'23 서구하반기(24)'!G21+'23 下코모도리그(24)'!G21+'24 上코모도리그(24)'!G21+'24 上디비전리그(24)'!G21</f>
        <v>9</v>
      </c>
      <c r="J20" s="92">
        <f>+'23 서구하반기(24)'!H21+'23 下코모도리그(24)'!H21+'24 上코모도리그(24)'!H21+'24 上디비전리그(24)'!H21</f>
        <v>4</v>
      </c>
      <c r="K20" s="92">
        <f>+'23 서구하반기(24)'!I21+'23 下코모도리그(24)'!I21+'24 上코모도리그(24)'!I21+'24 上디비전리그(24)'!I21</f>
        <v>0</v>
      </c>
      <c r="L20" s="92">
        <f>+'23 서구하반기(24)'!J21+'23 下코모도리그(24)'!J21+'24 上코모도리그(24)'!J21+'24 上디비전리그(24)'!J21</f>
        <v>0</v>
      </c>
      <c r="M20" s="146">
        <f>+'23 서구하반기(24)'!K21+'23 下코모도리그(24)'!K21+'24 上코모도리그(24)'!K21+'24 上디비전리그(24)'!K21</f>
        <v>12</v>
      </c>
      <c r="N20" s="146">
        <f>+'23 서구하반기(24)'!N21+'23 下코모도리그(24)'!N21+'24 上코모도리그(24)'!N21+'24 上디비전리그(24)'!N21</f>
        <v>12</v>
      </c>
      <c r="O20" s="146">
        <f>+'23 서구하반기(24)'!O21+'23 下코모도리그(24)'!O21+'24 上코모도리그(24)'!O21+'24 上디비전리그(24)'!O21</f>
        <v>12</v>
      </c>
      <c r="P20" s="158">
        <f t="shared" si="4"/>
        <v>0.2448979592</v>
      </c>
      <c r="Q20" s="75">
        <f t="shared" si="5"/>
        <v>0.4722222222</v>
      </c>
      <c r="R20" s="75">
        <f t="shared" si="6"/>
        <v>0.5102040816</v>
      </c>
      <c r="S20" s="98">
        <f t="shared" si="7"/>
        <v>0.5</v>
      </c>
      <c r="T20" s="95">
        <f t="shared" si="8"/>
        <v>8</v>
      </c>
      <c r="U20" s="151">
        <f t="shared" si="9"/>
        <v>7</v>
      </c>
      <c r="V20" s="146">
        <f>+'23 서구하반기(24)'!W21+'23 下코모도리그(24)'!W21</f>
        <v>0</v>
      </c>
      <c r="W20" s="151">
        <f t="shared" si="10"/>
        <v>9</v>
      </c>
      <c r="X20" s="173">
        <f t="shared" si="11"/>
        <v>24.48979592</v>
      </c>
      <c r="Y20" s="173">
        <f t="shared" si="12"/>
        <v>24.48979592</v>
      </c>
    </row>
    <row r="21">
      <c r="A21" s="5" t="s">
        <v>43</v>
      </c>
      <c r="B21" s="92">
        <f>+'23 서구하반기(24)'!D22+'23 下코모도리그(24)'!D22+'24 上코모도리그(24)'!D22+'24 上디비전리그(24)'!D22</f>
        <v>50</v>
      </c>
      <c r="C21" s="152">
        <f t="shared" si="2"/>
        <v>0.3076923077</v>
      </c>
      <c r="D21" s="146">
        <f>+'23 서구하반기(24)'!L22+'23 下코모도리그(24)'!L22+'24 上코모도리그(24)'!L22+'24 上디비전리그(24)'!L22</f>
        <v>12</v>
      </c>
      <c r="E21" s="146">
        <f>+'23 서구하반기(24)'!M22+'23 下코모도리그(24)'!M22+'24 上코모도리그(24)'!M22+'24 上디비전리그(24)'!M22</f>
        <v>9</v>
      </c>
      <c r="F21" s="152">
        <f t="shared" si="3"/>
        <v>0.9015384615</v>
      </c>
      <c r="G21" s="92">
        <f>+'23 서구하반기(24)'!E22+'23 下코모도리그(24)'!E22+'24 上코모도리그(24)'!E22+'24 上디비전리그(24)'!E22</f>
        <v>39</v>
      </c>
      <c r="H21" s="92">
        <f>+'23 서구하반기(24)'!F22+'23 下코모도리그(24)'!F22+'24 上코모도리그(24)'!F22+'24 上디비전리그(24)'!F22</f>
        <v>12</v>
      </c>
      <c r="I21" s="92">
        <f>+'23 서구하반기(24)'!G22+'23 下코모도리그(24)'!G22+'24 上코모도리그(24)'!G22+'24 上디비전리그(24)'!G22</f>
        <v>7</v>
      </c>
      <c r="J21" s="92">
        <f>+'23 서구하반기(24)'!H22+'23 下코모도리그(24)'!H22+'24 上코모도리그(24)'!H22+'24 上디비전리그(24)'!H22</f>
        <v>4</v>
      </c>
      <c r="K21" s="92">
        <f>+'23 서구하반기(24)'!I22+'23 下코모도리그(24)'!I22+'24 上코모도리그(24)'!I22+'24 上디비전리그(24)'!I22</f>
        <v>1</v>
      </c>
      <c r="L21" s="92">
        <f>+'23 서구하반기(24)'!J22+'23 下코모도리그(24)'!J22+'24 上코모도리그(24)'!J22+'24 上디비전리그(24)'!J22</f>
        <v>0</v>
      </c>
      <c r="M21" s="146">
        <f>+'23 서구하반기(24)'!K22+'23 下코모도리그(24)'!K22+'24 上코모도리그(24)'!K22+'24 上디비전리그(24)'!K22</f>
        <v>12</v>
      </c>
      <c r="N21" s="146">
        <f>+'23 서구하반기(24)'!N22+'23 下코모도리그(24)'!N22+'24 上코모도리그(24)'!N22+'24 上디비전리그(24)'!N22</f>
        <v>10</v>
      </c>
      <c r="O21" s="146">
        <f>+'23 서구하반기(24)'!O22+'23 下코모도리그(24)'!O22+'24 上코모도리그(24)'!O22+'24 上디비전리그(24)'!O22</f>
        <v>8</v>
      </c>
      <c r="P21" s="158">
        <f t="shared" si="4"/>
        <v>0.16</v>
      </c>
      <c r="Q21" s="75">
        <f t="shared" si="5"/>
        <v>0.4615384615</v>
      </c>
      <c r="R21" s="75">
        <f t="shared" si="6"/>
        <v>0.44</v>
      </c>
      <c r="S21" s="49">
        <f t="shared" si="7"/>
        <v>0.2857142857</v>
      </c>
      <c r="T21" s="95">
        <f t="shared" si="8"/>
        <v>14</v>
      </c>
      <c r="U21" s="151">
        <f t="shared" si="9"/>
        <v>10</v>
      </c>
      <c r="V21" s="146">
        <f>+'23 서구하반기(24)'!W22+'23 下코모도리그(24)'!W22</f>
        <v>2</v>
      </c>
      <c r="W21" s="151">
        <f t="shared" si="10"/>
        <v>13</v>
      </c>
      <c r="X21" s="173">
        <f t="shared" si="11"/>
        <v>16</v>
      </c>
      <c r="Y21" s="173">
        <f t="shared" si="12"/>
        <v>16</v>
      </c>
    </row>
    <row r="22">
      <c r="A22" s="5" t="s">
        <v>44</v>
      </c>
      <c r="B22" s="92">
        <f>+'23 서구하반기(24)'!D23+'23 下코모도리그(24)'!D23+'24 上코모도리그(24)'!D23+'24 上디비전리그(24)'!D23</f>
        <v>33</v>
      </c>
      <c r="C22" s="152">
        <f t="shared" si="2"/>
        <v>0.25</v>
      </c>
      <c r="D22" s="146">
        <f>+'23 서구하반기(24)'!L23+'23 下코모도리그(24)'!L23+'24 上코모도리그(24)'!L23+'24 上디비전리그(24)'!L23</f>
        <v>5</v>
      </c>
      <c r="E22" s="146">
        <f>+'23 서구하반기(24)'!M23+'23 下코모도리그(24)'!M23+'24 上코모도리그(24)'!M23+'24 上디비전리그(24)'!M23</f>
        <v>2</v>
      </c>
      <c r="F22" s="152">
        <f t="shared" si="3"/>
        <v>0.6742424242</v>
      </c>
      <c r="G22" s="92">
        <f>+'23 서구하반기(24)'!E23+'23 下코모도리그(24)'!E23+'24 上코모도리그(24)'!E23+'24 上디비전리그(24)'!E23</f>
        <v>20</v>
      </c>
      <c r="H22" s="92">
        <f>+'23 서구하반기(24)'!F23+'23 下코모도리그(24)'!F23+'24 上코모도리그(24)'!F23+'24 上디비전리그(24)'!F23</f>
        <v>5</v>
      </c>
      <c r="I22" s="92">
        <f>+'23 서구하반기(24)'!G23+'23 下코모도리그(24)'!G23+'24 上코모도리그(24)'!G23+'24 上디비전리그(24)'!G23</f>
        <v>5</v>
      </c>
      <c r="J22" s="92">
        <f>+'23 서구하반기(24)'!H23+'23 下코모도리그(24)'!H23+'24 上코모도리그(24)'!H23+'24 上디비전리그(24)'!H23</f>
        <v>0</v>
      </c>
      <c r="K22" s="92">
        <f>+'23 서구하반기(24)'!I23+'23 下코모도리그(24)'!I23+'24 上코모도리그(24)'!I23+'24 上디비전리그(24)'!I23</f>
        <v>0</v>
      </c>
      <c r="L22" s="92">
        <f>+'23 서구하반기(24)'!J23+'23 下코모도리그(24)'!J23+'24 上코모도리그(24)'!J23+'24 上디비전리그(24)'!J23</f>
        <v>0</v>
      </c>
      <c r="M22" s="146">
        <f>+'23 서구하반기(24)'!K23+'23 下코모도리그(24)'!K23+'24 上코모도리그(24)'!K23+'24 上디비전리그(24)'!K23</f>
        <v>11</v>
      </c>
      <c r="N22" s="146">
        <f>+'23 서구하반기(24)'!N23+'23 下코모도리그(24)'!N23+'24 上코모도리그(24)'!N23+'24 上디비전리그(24)'!N23</f>
        <v>9</v>
      </c>
      <c r="O22" s="146">
        <f>+'23 서구하반기(24)'!O23+'23 下코모도리그(24)'!O23+'24 上코모도리그(24)'!O23+'24 上디비전리그(24)'!O23</f>
        <v>6</v>
      </c>
      <c r="P22" s="158">
        <f t="shared" si="4"/>
        <v>0.1818181818</v>
      </c>
      <c r="Q22" s="75">
        <f t="shared" si="5"/>
        <v>0.25</v>
      </c>
      <c r="R22" s="75">
        <f t="shared" si="6"/>
        <v>0.4242424242</v>
      </c>
      <c r="S22" s="49">
        <f t="shared" si="7"/>
        <v>0.3157894737</v>
      </c>
      <c r="T22" s="95">
        <f t="shared" si="8"/>
        <v>17</v>
      </c>
      <c r="U22" s="151">
        <f t="shared" si="9"/>
        <v>17</v>
      </c>
      <c r="V22" s="146">
        <f>+'23 서구하반기(24)'!W23+'23 下코모도리그(24)'!W23</f>
        <v>1</v>
      </c>
      <c r="W22" s="151">
        <f t="shared" si="10"/>
        <v>15</v>
      </c>
      <c r="X22" s="173">
        <f t="shared" si="11"/>
        <v>18.18181818</v>
      </c>
      <c r="Y22" s="173">
        <f t="shared" si="12"/>
        <v>18.18181818</v>
      </c>
    </row>
    <row r="23">
      <c r="A23" s="99" t="s">
        <v>45</v>
      </c>
      <c r="B23" s="99">
        <f>SUM(B3:B22)</f>
        <v>857</v>
      </c>
      <c r="C23" s="100">
        <f t="shared" si="2"/>
        <v>0.395173454</v>
      </c>
      <c r="D23" s="99">
        <f t="shared" ref="D23:E23" si="13">SUM(D3:D22)</f>
        <v>220</v>
      </c>
      <c r="E23" s="99">
        <f t="shared" si="13"/>
        <v>170</v>
      </c>
      <c r="F23" s="90"/>
      <c r="G23" s="99">
        <f t="shared" ref="G23:O23" si="14">SUM(G3:G22)</f>
        <v>663</v>
      </c>
      <c r="H23" s="99">
        <f t="shared" si="14"/>
        <v>262</v>
      </c>
      <c r="I23" s="99">
        <f t="shared" si="14"/>
        <v>188</v>
      </c>
      <c r="J23" s="99">
        <f t="shared" si="14"/>
        <v>54</v>
      </c>
      <c r="K23" s="99">
        <f t="shared" si="14"/>
        <v>14</v>
      </c>
      <c r="L23" s="99">
        <f t="shared" si="14"/>
        <v>4</v>
      </c>
      <c r="M23" s="99">
        <f t="shared" si="14"/>
        <v>272</v>
      </c>
      <c r="N23" s="99">
        <f t="shared" si="14"/>
        <v>166</v>
      </c>
      <c r="O23" s="99">
        <f t="shared" si="14"/>
        <v>129</v>
      </c>
      <c r="P23" s="26">
        <f t="shared" si="4"/>
        <v>0.1505250875</v>
      </c>
      <c r="Q23" s="100"/>
      <c r="R23" s="100"/>
      <c r="S23" s="27"/>
      <c r="T23" s="27"/>
      <c r="U23" s="27"/>
      <c r="V23" s="23">
        <f>SUM(V3:V22)</f>
        <v>49</v>
      </c>
      <c r="W23" s="27"/>
      <c r="X23" s="173">
        <f t="shared" si="11"/>
        <v>15.05250875</v>
      </c>
      <c r="Y23" s="173">
        <f t="shared" si="12"/>
        <v>15.05250875</v>
      </c>
    </row>
    <row r="24">
      <c r="X24" s="174"/>
      <c r="Y24" s="174"/>
    </row>
    <row r="25">
      <c r="X25" s="174"/>
      <c r="Y25" s="174"/>
    </row>
    <row r="26">
      <c r="X26" s="174"/>
      <c r="Y26" s="174"/>
    </row>
    <row r="27">
      <c r="X27" s="174"/>
      <c r="Y27" s="174"/>
    </row>
    <row r="28">
      <c r="X28" s="174"/>
      <c r="Y28" s="174"/>
    </row>
    <row r="29">
      <c r="X29" s="174"/>
      <c r="Y29" s="174"/>
    </row>
    <row r="30">
      <c r="X30" s="174"/>
      <c r="Y30" s="174"/>
    </row>
    <row r="31">
      <c r="X31" s="174"/>
      <c r="Y31" s="174"/>
    </row>
    <row r="32">
      <c r="X32" s="174"/>
      <c r="Y32" s="174"/>
    </row>
    <row r="33">
      <c r="X33" s="174"/>
      <c r="Y33" s="174"/>
    </row>
    <row r="34">
      <c r="X34" s="174"/>
      <c r="Y34" s="174"/>
    </row>
    <row r="35">
      <c r="X35" s="174"/>
      <c r="Y35" s="174"/>
    </row>
    <row r="36">
      <c r="X36" s="174"/>
      <c r="Y36" s="174"/>
    </row>
    <row r="37">
      <c r="X37" s="174"/>
      <c r="Y37" s="174"/>
    </row>
    <row r="38">
      <c r="X38" s="174"/>
      <c r="Y38" s="174"/>
    </row>
    <row r="39">
      <c r="X39" s="174"/>
      <c r="Y39" s="174"/>
    </row>
    <row r="40">
      <c r="X40" s="174"/>
      <c r="Y40" s="174"/>
    </row>
    <row r="41">
      <c r="X41" s="174"/>
      <c r="Y41" s="174"/>
    </row>
    <row r="42">
      <c r="X42" s="174"/>
      <c r="Y42" s="174"/>
    </row>
    <row r="43">
      <c r="X43" s="174"/>
      <c r="Y43" s="174"/>
    </row>
    <row r="44">
      <c r="X44" s="174"/>
      <c r="Y44" s="174"/>
    </row>
    <row r="45">
      <c r="X45" s="174"/>
      <c r="Y45" s="174"/>
    </row>
    <row r="46">
      <c r="X46" s="174"/>
      <c r="Y46" s="174"/>
    </row>
    <row r="47">
      <c r="X47" s="174"/>
      <c r="Y47" s="174"/>
    </row>
    <row r="48">
      <c r="X48" s="174"/>
      <c r="Y48" s="174"/>
    </row>
    <row r="49">
      <c r="X49" s="174"/>
      <c r="Y49" s="174"/>
    </row>
    <row r="50">
      <c r="X50" s="174"/>
      <c r="Y50" s="174"/>
    </row>
    <row r="51">
      <c r="X51" s="174"/>
      <c r="Y51" s="174"/>
    </row>
    <row r="52">
      <c r="X52" s="174"/>
      <c r="Y52" s="174"/>
    </row>
    <row r="53">
      <c r="X53" s="174"/>
      <c r="Y53" s="174"/>
    </row>
    <row r="54">
      <c r="X54" s="174"/>
      <c r="Y54" s="174"/>
    </row>
    <row r="55">
      <c r="X55" s="174"/>
      <c r="Y55" s="174"/>
    </row>
    <row r="56">
      <c r="X56" s="174"/>
      <c r="Y56" s="174"/>
    </row>
    <row r="57">
      <c r="X57" s="174"/>
      <c r="Y57" s="174"/>
    </row>
    <row r="58">
      <c r="X58" s="174"/>
      <c r="Y58" s="174"/>
    </row>
    <row r="59">
      <c r="X59" s="174"/>
      <c r="Y59" s="174"/>
    </row>
    <row r="60">
      <c r="X60" s="174"/>
      <c r="Y60" s="174"/>
    </row>
    <row r="61">
      <c r="X61" s="174"/>
      <c r="Y61" s="174"/>
    </row>
    <row r="62">
      <c r="X62" s="174"/>
      <c r="Y62" s="174"/>
    </row>
    <row r="63">
      <c r="X63" s="174"/>
      <c r="Y63" s="174"/>
    </row>
    <row r="64">
      <c r="X64" s="174"/>
      <c r="Y64" s="174"/>
    </row>
    <row r="65">
      <c r="X65" s="174"/>
      <c r="Y65" s="174"/>
    </row>
    <row r="66">
      <c r="X66" s="174"/>
      <c r="Y66" s="174"/>
    </row>
    <row r="67">
      <c r="X67" s="174"/>
      <c r="Y67" s="174"/>
    </row>
    <row r="68">
      <c r="X68" s="174"/>
      <c r="Y68" s="174"/>
    </row>
    <row r="69">
      <c r="X69" s="174"/>
      <c r="Y69" s="174"/>
    </row>
    <row r="70">
      <c r="X70" s="174"/>
      <c r="Y70" s="174"/>
    </row>
    <row r="71">
      <c r="X71" s="174"/>
      <c r="Y71" s="174"/>
    </row>
    <row r="72">
      <c r="X72" s="174"/>
      <c r="Y72" s="174"/>
    </row>
    <row r="73">
      <c r="X73" s="174"/>
      <c r="Y73" s="174"/>
    </row>
    <row r="74">
      <c r="X74" s="174"/>
      <c r="Y74" s="174"/>
    </row>
    <row r="75">
      <c r="X75" s="174"/>
      <c r="Y75" s="174"/>
    </row>
    <row r="76">
      <c r="X76" s="174"/>
      <c r="Y76" s="174"/>
    </row>
    <row r="77">
      <c r="X77" s="174"/>
      <c r="Y77" s="174"/>
    </row>
    <row r="78">
      <c r="X78" s="174"/>
      <c r="Y78" s="174"/>
    </row>
    <row r="79">
      <c r="X79" s="174"/>
      <c r="Y79" s="174"/>
    </row>
    <row r="80">
      <c r="X80" s="174"/>
      <c r="Y80" s="174"/>
    </row>
    <row r="81">
      <c r="X81" s="174"/>
      <c r="Y81" s="174"/>
    </row>
    <row r="82">
      <c r="X82" s="174"/>
      <c r="Y82" s="174"/>
    </row>
    <row r="83">
      <c r="X83" s="174"/>
      <c r="Y83" s="174"/>
    </row>
    <row r="84">
      <c r="X84" s="174"/>
      <c r="Y84" s="174"/>
    </row>
    <row r="85">
      <c r="X85" s="174"/>
      <c r="Y85" s="174"/>
    </row>
    <row r="86">
      <c r="X86" s="174"/>
      <c r="Y86" s="174"/>
    </row>
    <row r="87">
      <c r="X87" s="174"/>
      <c r="Y87" s="174"/>
    </row>
    <row r="88">
      <c r="X88" s="174"/>
      <c r="Y88" s="174"/>
    </row>
    <row r="89">
      <c r="X89" s="174"/>
      <c r="Y89" s="174"/>
    </row>
    <row r="90">
      <c r="X90" s="174"/>
      <c r="Y90" s="174"/>
    </row>
    <row r="91">
      <c r="X91" s="174"/>
      <c r="Y91" s="174"/>
    </row>
    <row r="92">
      <c r="X92" s="174"/>
      <c r="Y92" s="174"/>
    </row>
    <row r="93">
      <c r="X93" s="174"/>
      <c r="Y93" s="174"/>
    </row>
    <row r="94">
      <c r="X94" s="174"/>
      <c r="Y94" s="174"/>
    </row>
    <row r="95">
      <c r="X95" s="174"/>
      <c r="Y95" s="174"/>
    </row>
    <row r="96">
      <c r="X96" s="174"/>
      <c r="Y96" s="174"/>
    </row>
    <row r="97">
      <c r="X97" s="174"/>
      <c r="Y97" s="174"/>
    </row>
    <row r="98">
      <c r="X98" s="174"/>
      <c r="Y98" s="174"/>
    </row>
    <row r="99">
      <c r="X99" s="174"/>
      <c r="Y99" s="174"/>
    </row>
    <row r="100">
      <c r="X100" s="174"/>
      <c r="Y100" s="174"/>
    </row>
    <row r="101">
      <c r="X101" s="174"/>
      <c r="Y101" s="174"/>
    </row>
    <row r="102">
      <c r="X102" s="174"/>
      <c r="Y102" s="174"/>
    </row>
    <row r="103">
      <c r="X103" s="174"/>
      <c r="Y103" s="174"/>
    </row>
    <row r="104">
      <c r="X104" s="174"/>
      <c r="Y104" s="174"/>
    </row>
    <row r="105">
      <c r="X105" s="174"/>
      <c r="Y105" s="174"/>
    </row>
    <row r="106">
      <c r="X106" s="174"/>
      <c r="Y106" s="174"/>
    </row>
    <row r="107">
      <c r="X107" s="174"/>
      <c r="Y107" s="174"/>
    </row>
    <row r="108">
      <c r="X108" s="174"/>
      <c r="Y108" s="174"/>
    </row>
    <row r="109">
      <c r="X109" s="174"/>
      <c r="Y109" s="174"/>
    </row>
    <row r="110">
      <c r="X110" s="174"/>
      <c r="Y110" s="174"/>
    </row>
    <row r="111">
      <c r="X111" s="174"/>
      <c r="Y111" s="174"/>
    </row>
    <row r="112">
      <c r="X112" s="174"/>
      <c r="Y112" s="174"/>
    </row>
    <row r="113">
      <c r="X113" s="174"/>
      <c r="Y113" s="174"/>
    </row>
    <row r="114">
      <c r="X114" s="174"/>
      <c r="Y114" s="174"/>
    </row>
    <row r="115">
      <c r="X115" s="174"/>
      <c r="Y115" s="174"/>
    </row>
    <row r="116">
      <c r="X116" s="174"/>
      <c r="Y116" s="174"/>
    </row>
    <row r="117">
      <c r="X117" s="174"/>
      <c r="Y117" s="174"/>
    </row>
    <row r="118">
      <c r="X118" s="174"/>
      <c r="Y118" s="174"/>
    </row>
    <row r="119">
      <c r="X119" s="174"/>
      <c r="Y119" s="174"/>
    </row>
    <row r="120">
      <c r="X120" s="174"/>
      <c r="Y120" s="174"/>
    </row>
    <row r="121">
      <c r="X121" s="174"/>
      <c r="Y121" s="174"/>
    </row>
    <row r="122">
      <c r="X122" s="174"/>
      <c r="Y122" s="174"/>
    </row>
    <row r="123">
      <c r="X123" s="174"/>
      <c r="Y123" s="174"/>
    </row>
    <row r="124">
      <c r="X124" s="174"/>
      <c r="Y124" s="174"/>
    </row>
    <row r="125">
      <c r="X125" s="174"/>
      <c r="Y125" s="174"/>
    </row>
    <row r="126">
      <c r="X126" s="174"/>
      <c r="Y126" s="174"/>
    </row>
    <row r="127">
      <c r="X127" s="174"/>
      <c r="Y127" s="174"/>
    </row>
    <row r="128">
      <c r="X128" s="174"/>
      <c r="Y128" s="174"/>
    </row>
    <row r="129">
      <c r="X129" s="174"/>
      <c r="Y129" s="174"/>
    </row>
    <row r="130">
      <c r="X130" s="174"/>
      <c r="Y130" s="174"/>
    </row>
    <row r="131">
      <c r="X131" s="174"/>
      <c r="Y131" s="174"/>
    </row>
    <row r="132">
      <c r="X132" s="174"/>
      <c r="Y132" s="174"/>
    </row>
    <row r="133">
      <c r="X133" s="174"/>
      <c r="Y133" s="174"/>
    </row>
    <row r="134">
      <c r="X134" s="174"/>
      <c r="Y134" s="174"/>
    </row>
    <row r="135">
      <c r="X135" s="174"/>
      <c r="Y135" s="174"/>
    </row>
    <row r="136">
      <c r="X136" s="174"/>
      <c r="Y136" s="174"/>
    </row>
    <row r="137">
      <c r="X137" s="174"/>
      <c r="Y137" s="174"/>
    </row>
    <row r="138">
      <c r="X138" s="174"/>
      <c r="Y138" s="174"/>
    </row>
    <row r="139">
      <c r="X139" s="174"/>
      <c r="Y139" s="174"/>
    </row>
    <row r="140">
      <c r="X140" s="174"/>
      <c r="Y140" s="174"/>
    </row>
    <row r="141">
      <c r="X141" s="174"/>
      <c r="Y141" s="174"/>
    </row>
    <row r="142">
      <c r="X142" s="174"/>
      <c r="Y142" s="174"/>
    </row>
    <row r="143">
      <c r="X143" s="174"/>
      <c r="Y143" s="174"/>
    </row>
    <row r="144">
      <c r="X144" s="174"/>
      <c r="Y144" s="174"/>
    </row>
    <row r="145">
      <c r="X145" s="174"/>
      <c r="Y145" s="174"/>
    </row>
    <row r="146">
      <c r="X146" s="174"/>
      <c r="Y146" s="174"/>
    </row>
    <row r="147">
      <c r="X147" s="174"/>
      <c r="Y147" s="174"/>
    </row>
    <row r="148">
      <c r="X148" s="174"/>
      <c r="Y148" s="174"/>
    </row>
    <row r="149">
      <c r="X149" s="174"/>
      <c r="Y149" s="174"/>
    </row>
    <row r="150">
      <c r="X150" s="174"/>
      <c r="Y150" s="174"/>
    </row>
    <row r="151">
      <c r="X151" s="174"/>
      <c r="Y151" s="174"/>
    </row>
    <row r="152">
      <c r="X152" s="174"/>
      <c r="Y152" s="174"/>
    </row>
    <row r="153">
      <c r="X153" s="174"/>
      <c r="Y153" s="174"/>
    </row>
    <row r="154">
      <c r="X154" s="174"/>
      <c r="Y154" s="174"/>
    </row>
    <row r="155">
      <c r="X155" s="174"/>
      <c r="Y155" s="174"/>
    </row>
    <row r="156">
      <c r="X156" s="174"/>
      <c r="Y156" s="174"/>
    </row>
    <row r="157">
      <c r="X157" s="174"/>
      <c r="Y157" s="174"/>
    </row>
    <row r="158">
      <c r="X158" s="174"/>
      <c r="Y158" s="174"/>
    </row>
    <row r="159">
      <c r="X159" s="174"/>
      <c r="Y159" s="174"/>
    </row>
    <row r="160">
      <c r="X160" s="174"/>
      <c r="Y160" s="174"/>
    </row>
    <row r="161">
      <c r="X161" s="174"/>
      <c r="Y161" s="174"/>
    </row>
    <row r="162">
      <c r="X162" s="174"/>
      <c r="Y162" s="174"/>
    </row>
    <row r="163">
      <c r="X163" s="174"/>
      <c r="Y163" s="174"/>
    </row>
    <row r="164">
      <c r="X164" s="174"/>
      <c r="Y164" s="174"/>
    </row>
    <row r="165">
      <c r="X165" s="174"/>
      <c r="Y165" s="174"/>
    </row>
    <row r="166">
      <c r="X166" s="174"/>
      <c r="Y166" s="174"/>
    </row>
    <row r="167">
      <c r="X167" s="174"/>
      <c r="Y167" s="174"/>
    </row>
    <row r="168">
      <c r="X168" s="174"/>
      <c r="Y168" s="174"/>
    </row>
    <row r="169">
      <c r="X169" s="174"/>
      <c r="Y169" s="174"/>
    </row>
    <row r="170">
      <c r="X170" s="174"/>
      <c r="Y170" s="174"/>
    </row>
    <row r="171">
      <c r="X171" s="174"/>
      <c r="Y171" s="174"/>
    </row>
    <row r="172">
      <c r="X172" s="174"/>
      <c r="Y172" s="174"/>
    </row>
    <row r="173">
      <c r="X173" s="174"/>
      <c r="Y173" s="174"/>
    </row>
    <row r="174">
      <c r="X174" s="174"/>
      <c r="Y174" s="174"/>
    </row>
    <row r="175">
      <c r="X175" s="174"/>
      <c r="Y175" s="174"/>
    </row>
    <row r="176">
      <c r="X176" s="174"/>
      <c r="Y176" s="174"/>
    </row>
    <row r="177">
      <c r="X177" s="174"/>
      <c r="Y177" s="174"/>
    </row>
    <row r="178">
      <c r="X178" s="174"/>
      <c r="Y178" s="174"/>
    </row>
    <row r="179">
      <c r="X179" s="174"/>
      <c r="Y179" s="174"/>
    </row>
    <row r="180">
      <c r="X180" s="174"/>
      <c r="Y180" s="174"/>
    </row>
    <row r="181">
      <c r="X181" s="174"/>
      <c r="Y181" s="174"/>
    </row>
    <row r="182">
      <c r="X182" s="174"/>
      <c r="Y182" s="174"/>
    </row>
    <row r="183">
      <c r="X183" s="174"/>
      <c r="Y183" s="174"/>
    </row>
    <row r="184">
      <c r="X184" s="174"/>
      <c r="Y184" s="174"/>
    </row>
    <row r="185">
      <c r="X185" s="174"/>
      <c r="Y185" s="174"/>
    </row>
    <row r="186">
      <c r="X186" s="174"/>
      <c r="Y186" s="174"/>
    </row>
    <row r="187">
      <c r="X187" s="174"/>
      <c r="Y187" s="174"/>
    </row>
    <row r="188">
      <c r="X188" s="174"/>
      <c r="Y188" s="174"/>
    </row>
    <row r="189">
      <c r="X189" s="174"/>
      <c r="Y189" s="174"/>
    </row>
    <row r="190">
      <c r="X190" s="174"/>
      <c r="Y190" s="174"/>
    </row>
    <row r="191">
      <c r="X191" s="174"/>
      <c r="Y191" s="174"/>
    </row>
    <row r="192">
      <c r="X192" s="174"/>
      <c r="Y192" s="174"/>
    </row>
    <row r="193">
      <c r="X193" s="174"/>
      <c r="Y193" s="174"/>
    </row>
    <row r="194">
      <c r="X194" s="174"/>
      <c r="Y194" s="174"/>
    </row>
    <row r="195">
      <c r="X195" s="174"/>
      <c r="Y195" s="174"/>
    </row>
    <row r="196">
      <c r="X196" s="174"/>
      <c r="Y196" s="174"/>
    </row>
    <row r="197">
      <c r="X197" s="174"/>
      <c r="Y197" s="174"/>
    </row>
    <row r="198">
      <c r="X198" s="174"/>
      <c r="Y198" s="174"/>
    </row>
    <row r="199">
      <c r="X199" s="174"/>
      <c r="Y199" s="174"/>
    </row>
    <row r="200">
      <c r="X200" s="174"/>
      <c r="Y200" s="174"/>
    </row>
    <row r="201">
      <c r="X201" s="174"/>
      <c r="Y201" s="174"/>
    </row>
    <row r="202">
      <c r="X202" s="174"/>
      <c r="Y202" s="174"/>
    </row>
    <row r="203">
      <c r="X203" s="174"/>
      <c r="Y203" s="174"/>
    </row>
    <row r="204">
      <c r="X204" s="174"/>
      <c r="Y204" s="174"/>
    </row>
    <row r="205">
      <c r="X205" s="174"/>
      <c r="Y205" s="174"/>
    </row>
    <row r="206">
      <c r="X206" s="174"/>
      <c r="Y206" s="174"/>
    </row>
    <row r="207">
      <c r="X207" s="174"/>
      <c r="Y207" s="174"/>
    </row>
    <row r="208">
      <c r="X208" s="174"/>
      <c r="Y208" s="174"/>
    </row>
    <row r="209">
      <c r="X209" s="174"/>
      <c r="Y209" s="174"/>
    </row>
    <row r="210">
      <c r="X210" s="174"/>
      <c r="Y210" s="174"/>
    </row>
    <row r="211">
      <c r="X211" s="174"/>
      <c r="Y211" s="174"/>
    </row>
    <row r="212">
      <c r="X212" s="174"/>
      <c r="Y212" s="174"/>
    </row>
    <row r="213">
      <c r="X213" s="174"/>
      <c r="Y213" s="174"/>
    </row>
    <row r="214">
      <c r="X214" s="174"/>
      <c r="Y214" s="174"/>
    </row>
    <row r="215">
      <c r="X215" s="174"/>
      <c r="Y215" s="174"/>
    </row>
    <row r="216">
      <c r="X216" s="174"/>
      <c r="Y216" s="174"/>
    </row>
    <row r="217">
      <c r="X217" s="174"/>
      <c r="Y217" s="174"/>
    </row>
    <row r="218">
      <c r="X218" s="174"/>
      <c r="Y218" s="174"/>
    </row>
    <row r="219">
      <c r="X219" s="174"/>
      <c r="Y219" s="174"/>
    </row>
    <row r="220">
      <c r="X220" s="174"/>
      <c r="Y220" s="174"/>
    </row>
    <row r="221">
      <c r="X221" s="174"/>
      <c r="Y221" s="174"/>
    </row>
    <row r="222">
      <c r="X222" s="174"/>
      <c r="Y222" s="174"/>
    </row>
    <row r="223">
      <c r="X223" s="174"/>
      <c r="Y223" s="174"/>
    </row>
    <row r="224">
      <c r="X224" s="174"/>
      <c r="Y224" s="174"/>
    </row>
    <row r="225">
      <c r="X225" s="174"/>
      <c r="Y225" s="174"/>
    </row>
    <row r="226">
      <c r="X226" s="174"/>
      <c r="Y226" s="174"/>
    </row>
    <row r="227">
      <c r="X227" s="174"/>
      <c r="Y227" s="174"/>
    </row>
    <row r="228">
      <c r="X228" s="174"/>
      <c r="Y228" s="174"/>
    </row>
    <row r="229">
      <c r="X229" s="174"/>
      <c r="Y229" s="174"/>
    </row>
    <row r="230">
      <c r="X230" s="174"/>
      <c r="Y230" s="174"/>
    </row>
    <row r="231">
      <c r="X231" s="174"/>
      <c r="Y231" s="174"/>
    </row>
    <row r="232">
      <c r="X232" s="174"/>
      <c r="Y232" s="174"/>
    </row>
    <row r="233">
      <c r="X233" s="174"/>
      <c r="Y233" s="174"/>
    </row>
    <row r="234">
      <c r="X234" s="174"/>
      <c r="Y234" s="174"/>
    </row>
    <row r="235">
      <c r="X235" s="174"/>
      <c r="Y235" s="174"/>
    </row>
    <row r="236">
      <c r="X236" s="174"/>
      <c r="Y236" s="174"/>
    </row>
    <row r="237">
      <c r="X237" s="174"/>
      <c r="Y237" s="174"/>
    </row>
    <row r="238">
      <c r="X238" s="174"/>
      <c r="Y238" s="174"/>
    </row>
    <row r="239">
      <c r="X239" s="174"/>
      <c r="Y239" s="174"/>
    </row>
    <row r="240">
      <c r="X240" s="174"/>
      <c r="Y240" s="174"/>
    </row>
    <row r="241">
      <c r="X241" s="174"/>
      <c r="Y241" s="174"/>
    </row>
    <row r="242">
      <c r="X242" s="174"/>
      <c r="Y242" s="174"/>
    </row>
    <row r="243">
      <c r="X243" s="174"/>
      <c r="Y243" s="174"/>
    </row>
    <row r="244">
      <c r="X244" s="174"/>
      <c r="Y244" s="174"/>
    </row>
    <row r="245">
      <c r="X245" s="174"/>
      <c r="Y245" s="174"/>
    </row>
    <row r="246">
      <c r="X246" s="174"/>
      <c r="Y246" s="174"/>
    </row>
    <row r="247">
      <c r="X247" s="174"/>
      <c r="Y247" s="174"/>
    </row>
    <row r="248">
      <c r="X248" s="174"/>
      <c r="Y248" s="174"/>
    </row>
    <row r="249">
      <c r="X249" s="174"/>
      <c r="Y249" s="174"/>
    </row>
    <row r="250">
      <c r="X250" s="174"/>
      <c r="Y250" s="174"/>
    </row>
    <row r="251">
      <c r="X251" s="174"/>
      <c r="Y251" s="174"/>
    </row>
    <row r="252">
      <c r="X252" s="174"/>
      <c r="Y252" s="174"/>
    </row>
    <row r="253">
      <c r="X253" s="174"/>
      <c r="Y253" s="174"/>
    </row>
    <row r="254">
      <c r="X254" s="174"/>
      <c r="Y254" s="174"/>
    </row>
    <row r="255">
      <c r="X255" s="174"/>
      <c r="Y255" s="174"/>
    </row>
    <row r="256">
      <c r="X256" s="174"/>
      <c r="Y256" s="174"/>
    </row>
    <row r="257">
      <c r="X257" s="174"/>
      <c r="Y257" s="174"/>
    </row>
    <row r="258">
      <c r="X258" s="174"/>
      <c r="Y258" s="174"/>
    </row>
    <row r="259">
      <c r="X259" s="174"/>
      <c r="Y259" s="174"/>
    </row>
    <row r="260">
      <c r="X260" s="174"/>
      <c r="Y260" s="174"/>
    </row>
    <row r="261">
      <c r="X261" s="174"/>
      <c r="Y261" s="174"/>
    </row>
    <row r="262">
      <c r="X262" s="174"/>
      <c r="Y262" s="174"/>
    </row>
    <row r="263">
      <c r="X263" s="174"/>
      <c r="Y263" s="174"/>
    </row>
    <row r="264">
      <c r="X264" s="174"/>
      <c r="Y264" s="174"/>
    </row>
    <row r="265">
      <c r="X265" s="174"/>
      <c r="Y265" s="174"/>
    </row>
    <row r="266">
      <c r="X266" s="174"/>
      <c r="Y266" s="174"/>
    </row>
    <row r="267">
      <c r="X267" s="174"/>
      <c r="Y267" s="174"/>
    </row>
    <row r="268">
      <c r="X268" s="174"/>
      <c r="Y268" s="174"/>
    </row>
    <row r="269">
      <c r="X269" s="174"/>
      <c r="Y269" s="174"/>
    </row>
    <row r="270">
      <c r="X270" s="174"/>
      <c r="Y270" s="174"/>
    </row>
    <row r="271">
      <c r="X271" s="174"/>
      <c r="Y271" s="174"/>
    </row>
    <row r="272">
      <c r="X272" s="174"/>
      <c r="Y272" s="174"/>
    </row>
    <row r="273">
      <c r="X273" s="174"/>
      <c r="Y273" s="174"/>
    </row>
    <row r="274">
      <c r="X274" s="174"/>
      <c r="Y274" s="174"/>
    </row>
    <row r="275">
      <c r="X275" s="174"/>
      <c r="Y275" s="174"/>
    </row>
    <row r="276">
      <c r="X276" s="174"/>
      <c r="Y276" s="174"/>
    </row>
    <row r="277">
      <c r="X277" s="174"/>
      <c r="Y277" s="174"/>
    </row>
    <row r="278">
      <c r="X278" s="174"/>
      <c r="Y278" s="174"/>
    </row>
    <row r="279">
      <c r="X279" s="174"/>
      <c r="Y279" s="174"/>
    </row>
    <row r="280">
      <c r="X280" s="174"/>
      <c r="Y280" s="174"/>
    </row>
    <row r="281">
      <c r="X281" s="174"/>
      <c r="Y281" s="174"/>
    </row>
    <row r="282">
      <c r="X282" s="174"/>
      <c r="Y282" s="174"/>
    </row>
    <row r="283">
      <c r="X283" s="174"/>
      <c r="Y283" s="174"/>
    </row>
    <row r="284">
      <c r="X284" s="174"/>
      <c r="Y284" s="174"/>
    </row>
    <row r="285">
      <c r="X285" s="174"/>
      <c r="Y285" s="174"/>
    </row>
    <row r="286">
      <c r="X286" s="174"/>
      <c r="Y286" s="174"/>
    </row>
    <row r="287">
      <c r="X287" s="174"/>
      <c r="Y287" s="174"/>
    </row>
    <row r="288">
      <c r="X288" s="174"/>
      <c r="Y288" s="174"/>
    </row>
    <row r="289">
      <c r="X289" s="174"/>
      <c r="Y289" s="174"/>
    </row>
    <row r="290">
      <c r="X290" s="174"/>
      <c r="Y290" s="174"/>
    </row>
    <row r="291">
      <c r="X291" s="174"/>
      <c r="Y291" s="174"/>
    </row>
    <row r="292">
      <c r="X292" s="174"/>
      <c r="Y292" s="174"/>
    </row>
    <row r="293">
      <c r="X293" s="174"/>
      <c r="Y293" s="174"/>
    </row>
    <row r="294">
      <c r="X294" s="174"/>
      <c r="Y294" s="174"/>
    </row>
    <row r="295">
      <c r="X295" s="174"/>
      <c r="Y295" s="174"/>
    </row>
    <row r="296">
      <c r="X296" s="174"/>
      <c r="Y296" s="174"/>
    </row>
    <row r="297">
      <c r="X297" s="174"/>
      <c r="Y297" s="174"/>
    </row>
    <row r="298">
      <c r="X298" s="174"/>
      <c r="Y298" s="174"/>
    </row>
    <row r="299">
      <c r="X299" s="174"/>
      <c r="Y299" s="174"/>
    </row>
    <row r="300">
      <c r="X300" s="174"/>
      <c r="Y300" s="174"/>
    </row>
    <row r="301">
      <c r="X301" s="174"/>
      <c r="Y301" s="174"/>
    </row>
    <row r="302">
      <c r="X302" s="174"/>
      <c r="Y302" s="174"/>
    </row>
    <row r="303">
      <c r="X303" s="174"/>
      <c r="Y303" s="174"/>
    </row>
    <row r="304">
      <c r="X304" s="174"/>
      <c r="Y304" s="174"/>
    </row>
    <row r="305">
      <c r="X305" s="174"/>
      <c r="Y305" s="174"/>
    </row>
    <row r="306">
      <c r="X306" s="174"/>
      <c r="Y306" s="174"/>
    </row>
    <row r="307">
      <c r="X307" s="174"/>
      <c r="Y307" s="174"/>
    </row>
    <row r="308">
      <c r="X308" s="174"/>
      <c r="Y308" s="174"/>
    </row>
    <row r="309">
      <c r="X309" s="174"/>
      <c r="Y309" s="174"/>
    </row>
    <row r="310">
      <c r="X310" s="174"/>
      <c r="Y310" s="174"/>
    </row>
    <row r="311">
      <c r="X311" s="174"/>
      <c r="Y311" s="174"/>
    </row>
    <row r="312">
      <c r="X312" s="174"/>
      <c r="Y312" s="174"/>
    </row>
    <row r="313">
      <c r="X313" s="174"/>
      <c r="Y313" s="174"/>
    </row>
    <row r="314">
      <c r="X314" s="174"/>
      <c r="Y314" s="174"/>
    </row>
    <row r="315">
      <c r="X315" s="174"/>
      <c r="Y315" s="174"/>
    </row>
    <row r="316">
      <c r="X316" s="174"/>
      <c r="Y316" s="174"/>
    </row>
    <row r="317">
      <c r="X317" s="174"/>
      <c r="Y317" s="174"/>
    </row>
    <row r="318">
      <c r="X318" s="174"/>
      <c r="Y318" s="174"/>
    </row>
    <row r="319">
      <c r="X319" s="174"/>
      <c r="Y319" s="174"/>
    </row>
    <row r="320">
      <c r="X320" s="174"/>
      <c r="Y320" s="174"/>
    </row>
    <row r="321">
      <c r="X321" s="174"/>
      <c r="Y321" s="174"/>
    </row>
    <row r="322">
      <c r="X322" s="174"/>
      <c r="Y322" s="174"/>
    </row>
    <row r="323">
      <c r="X323" s="174"/>
      <c r="Y323" s="174"/>
    </row>
    <row r="324">
      <c r="X324" s="174"/>
      <c r="Y324" s="174"/>
    </row>
    <row r="325">
      <c r="X325" s="174"/>
      <c r="Y325" s="174"/>
    </row>
    <row r="326">
      <c r="X326" s="174"/>
      <c r="Y326" s="174"/>
    </row>
    <row r="327">
      <c r="X327" s="174"/>
      <c r="Y327" s="174"/>
    </row>
    <row r="328">
      <c r="X328" s="174"/>
      <c r="Y328" s="174"/>
    </row>
    <row r="329">
      <c r="X329" s="174"/>
      <c r="Y329" s="174"/>
    </row>
    <row r="330">
      <c r="X330" s="174"/>
      <c r="Y330" s="174"/>
    </row>
    <row r="331">
      <c r="X331" s="174"/>
      <c r="Y331" s="174"/>
    </row>
    <row r="332">
      <c r="X332" s="174"/>
      <c r="Y332" s="174"/>
    </row>
    <row r="333">
      <c r="X333" s="174"/>
      <c r="Y333" s="174"/>
    </row>
    <row r="334">
      <c r="X334" s="174"/>
      <c r="Y334" s="174"/>
    </row>
    <row r="335">
      <c r="X335" s="174"/>
      <c r="Y335" s="174"/>
    </row>
    <row r="336">
      <c r="X336" s="174"/>
      <c r="Y336" s="174"/>
    </row>
    <row r="337">
      <c r="X337" s="174"/>
      <c r="Y337" s="174"/>
    </row>
    <row r="338">
      <c r="X338" s="174"/>
      <c r="Y338" s="174"/>
    </row>
    <row r="339">
      <c r="X339" s="174"/>
      <c r="Y339" s="174"/>
    </row>
    <row r="340">
      <c r="X340" s="174"/>
      <c r="Y340" s="174"/>
    </row>
    <row r="341">
      <c r="X341" s="174"/>
      <c r="Y341" s="174"/>
    </row>
    <row r="342">
      <c r="X342" s="174"/>
      <c r="Y342" s="174"/>
    </row>
    <row r="343">
      <c r="X343" s="174"/>
      <c r="Y343" s="174"/>
    </row>
    <row r="344">
      <c r="X344" s="174"/>
      <c r="Y344" s="174"/>
    </row>
    <row r="345">
      <c r="X345" s="174"/>
      <c r="Y345" s="174"/>
    </row>
    <row r="346">
      <c r="X346" s="174"/>
      <c r="Y346" s="174"/>
    </row>
    <row r="347">
      <c r="X347" s="174"/>
      <c r="Y347" s="174"/>
    </row>
    <row r="348">
      <c r="X348" s="174"/>
      <c r="Y348" s="174"/>
    </row>
    <row r="349">
      <c r="X349" s="174"/>
      <c r="Y349" s="174"/>
    </row>
    <row r="350">
      <c r="X350" s="174"/>
      <c r="Y350" s="174"/>
    </row>
    <row r="351">
      <c r="X351" s="174"/>
      <c r="Y351" s="174"/>
    </row>
    <row r="352">
      <c r="X352" s="174"/>
      <c r="Y352" s="174"/>
    </row>
    <row r="353">
      <c r="X353" s="174"/>
      <c r="Y353" s="174"/>
    </row>
    <row r="354">
      <c r="X354" s="174"/>
      <c r="Y354" s="174"/>
    </row>
    <row r="355">
      <c r="X355" s="174"/>
      <c r="Y355" s="174"/>
    </row>
    <row r="356">
      <c r="X356" s="174"/>
      <c r="Y356" s="174"/>
    </row>
    <row r="357">
      <c r="X357" s="174"/>
      <c r="Y357" s="174"/>
    </row>
    <row r="358">
      <c r="X358" s="174"/>
      <c r="Y358" s="174"/>
    </row>
    <row r="359">
      <c r="X359" s="174"/>
      <c r="Y359" s="174"/>
    </row>
    <row r="360">
      <c r="X360" s="174"/>
      <c r="Y360" s="174"/>
    </row>
    <row r="361">
      <c r="X361" s="174"/>
      <c r="Y361" s="174"/>
    </row>
    <row r="362">
      <c r="X362" s="174"/>
      <c r="Y362" s="174"/>
    </row>
    <row r="363">
      <c r="X363" s="174"/>
      <c r="Y363" s="174"/>
    </row>
    <row r="364">
      <c r="X364" s="174"/>
      <c r="Y364" s="174"/>
    </row>
    <row r="365">
      <c r="X365" s="174"/>
      <c r="Y365" s="174"/>
    </row>
    <row r="366">
      <c r="X366" s="174"/>
      <c r="Y366" s="174"/>
    </row>
    <row r="367">
      <c r="X367" s="174"/>
      <c r="Y367" s="174"/>
    </row>
    <row r="368">
      <c r="X368" s="174"/>
      <c r="Y368" s="174"/>
    </row>
    <row r="369">
      <c r="X369" s="174"/>
      <c r="Y369" s="174"/>
    </row>
    <row r="370">
      <c r="X370" s="174"/>
      <c r="Y370" s="174"/>
    </row>
    <row r="371">
      <c r="X371" s="174"/>
      <c r="Y371" s="174"/>
    </row>
    <row r="372">
      <c r="X372" s="174"/>
      <c r="Y372" s="174"/>
    </row>
    <row r="373">
      <c r="X373" s="174"/>
      <c r="Y373" s="174"/>
    </row>
    <row r="374">
      <c r="X374" s="174"/>
      <c r="Y374" s="174"/>
    </row>
    <row r="375">
      <c r="X375" s="174"/>
      <c r="Y375" s="174"/>
    </row>
    <row r="376">
      <c r="X376" s="174"/>
      <c r="Y376" s="174"/>
    </row>
    <row r="377">
      <c r="X377" s="174"/>
      <c r="Y377" s="174"/>
    </row>
    <row r="378">
      <c r="X378" s="174"/>
      <c r="Y378" s="174"/>
    </row>
    <row r="379">
      <c r="X379" s="174"/>
      <c r="Y379" s="174"/>
    </row>
    <row r="380">
      <c r="X380" s="174"/>
      <c r="Y380" s="174"/>
    </row>
    <row r="381">
      <c r="X381" s="174"/>
      <c r="Y381" s="174"/>
    </row>
    <row r="382">
      <c r="X382" s="174"/>
      <c r="Y382" s="174"/>
    </row>
    <row r="383">
      <c r="X383" s="174"/>
      <c r="Y383" s="174"/>
    </row>
    <row r="384">
      <c r="X384" s="174"/>
      <c r="Y384" s="174"/>
    </row>
    <row r="385">
      <c r="X385" s="174"/>
      <c r="Y385" s="174"/>
    </row>
    <row r="386">
      <c r="X386" s="174"/>
      <c r="Y386" s="174"/>
    </row>
    <row r="387">
      <c r="X387" s="174"/>
      <c r="Y387" s="174"/>
    </row>
    <row r="388">
      <c r="X388" s="174"/>
      <c r="Y388" s="174"/>
    </row>
    <row r="389">
      <c r="X389" s="174"/>
      <c r="Y389" s="174"/>
    </row>
    <row r="390">
      <c r="X390" s="174"/>
      <c r="Y390" s="174"/>
    </row>
    <row r="391">
      <c r="X391" s="174"/>
      <c r="Y391" s="174"/>
    </row>
    <row r="392">
      <c r="X392" s="174"/>
      <c r="Y392" s="174"/>
    </row>
    <row r="393">
      <c r="X393" s="174"/>
      <c r="Y393" s="174"/>
    </row>
    <row r="394">
      <c r="X394" s="174"/>
      <c r="Y394" s="174"/>
    </row>
    <row r="395">
      <c r="X395" s="174"/>
      <c r="Y395" s="174"/>
    </row>
    <row r="396">
      <c r="X396" s="174"/>
      <c r="Y396" s="174"/>
    </row>
    <row r="397">
      <c r="X397" s="174"/>
      <c r="Y397" s="174"/>
    </row>
    <row r="398">
      <c r="X398" s="174"/>
      <c r="Y398" s="174"/>
    </row>
    <row r="399">
      <c r="X399" s="174"/>
      <c r="Y399" s="174"/>
    </row>
    <row r="400">
      <c r="X400" s="174"/>
      <c r="Y400" s="174"/>
    </row>
    <row r="401">
      <c r="X401" s="174"/>
      <c r="Y401" s="174"/>
    </row>
    <row r="402">
      <c r="X402" s="174"/>
      <c r="Y402" s="174"/>
    </row>
    <row r="403">
      <c r="X403" s="174"/>
      <c r="Y403" s="174"/>
    </row>
    <row r="404">
      <c r="X404" s="174"/>
      <c r="Y404" s="174"/>
    </row>
    <row r="405">
      <c r="X405" s="174"/>
      <c r="Y405" s="174"/>
    </row>
    <row r="406">
      <c r="X406" s="174"/>
      <c r="Y406" s="174"/>
    </row>
    <row r="407">
      <c r="X407" s="174"/>
      <c r="Y407" s="174"/>
    </row>
    <row r="408">
      <c r="X408" s="174"/>
      <c r="Y408" s="174"/>
    </row>
    <row r="409">
      <c r="X409" s="174"/>
      <c r="Y409" s="174"/>
    </row>
    <row r="410">
      <c r="X410" s="174"/>
      <c r="Y410" s="174"/>
    </row>
    <row r="411">
      <c r="X411" s="174"/>
      <c r="Y411" s="174"/>
    </row>
    <row r="412">
      <c r="X412" s="174"/>
      <c r="Y412" s="174"/>
    </row>
    <row r="413">
      <c r="X413" s="174"/>
      <c r="Y413" s="174"/>
    </row>
    <row r="414">
      <c r="X414" s="174"/>
      <c r="Y414" s="174"/>
    </row>
    <row r="415">
      <c r="X415" s="174"/>
      <c r="Y415" s="174"/>
    </row>
    <row r="416">
      <c r="X416" s="174"/>
      <c r="Y416" s="174"/>
    </row>
    <row r="417">
      <c r="X417" s="174"/>
      <c r="Y417" s="174"/>
    </row>
    <row r="418">
      <c r="X418" s="174"/>
      <c r="Y418" s="174"/>
    </row>
    <row r="419">
      <c r="X419" s="174"/>
      <c r="Y419" s="174"/>
    </row>
    <row r="420">
      <c r="X420" s="174"/>
      <c r="Y420" s="174"/>
    </row>
    <row r="421">
      <c r="X421" s="174"/>
      <c r="Y421" s="174"/>
    </row>
    <row r="422">
      <c r="X422" s="174"/>
      <c r="Y422" s="174"/>
    </row>
    <row r="423">
      <c r="X423" s="174"/>
      <c r="Y423" s="174"/>
    </row>
    <row r="424">
      <c r="X424" s="174"/>
      <c r="Y424" s="174"/>
    </row>
    <row r="425">
      <c r="X425" s="174"/>
      <c r="Y425" s="174"/>
    </row>
    <row r="426">
      <c r="X426" s="174"/>
      <c r="Y426" s="174"/>
    </row>
    <row r="427">
      <c r="X427" s="174"/>
      <c r="Y427" s="174"/>
    </row>
    <row r="428">
      <c r="X428" s="174"/>
      <c r="Y428" s="174"/>
    </row>
    <row r="429">
      <c r="X429" s="174"/>
      <c r="Y429" s="174"/>
    </row>
    <row r="430">
      <c r="X430" s="174"/>
      <c r="Y430" s="174"/>
    </row>
    <row r="431">
      <c r="X431" s="174"/>
      <c r="Y431" s="174"/>
    </row>
    <row r="432">
      <c r="X432" s="174"/>
      <c r="Y432" s="174"/>
    </row>
    <row r="433">
      <c r="X433" s="174"/>
      <c r="Y433" s="174"/>
    </row>
    <row r="434">
      <c r="X434" s="174"/>
      <c r="Y434" s="174"/>
    </row>
    <row r="435">
      <c r="X435" s="174"/>
      <c r="Y435" s="174"/>
    </row>
    <row r="436">
      <c r="X436" s="174"/>
      <c r="Y436" s="174"/>
    </row>
    <row r="437">
      <c r="X437" s="174"/>
      <c r="Y437" s="174"/>
    </row>
    <row r="438">
      <c r="X438" s="174"/>
      <c r="Y438" s="174"/>
    </row>
    <row r="439">
      <c r="X439" s="174"/>
      <c r="Y439" s="174"/>
    </row>
    <row r="440">
      <c r="X440" s="174"/>
      <c r="Y440" s="174"/>
    </row>
    <row r="441">
      <c r="X441" s="174"/>
      <c r="Y441" s="174"/>
    </row>
    <row r="442">
      <c r="X442" s="174"/>
      <c r="Y442" s="174"/>
    </row>
    <row r="443">
      <c r="X443" s="174"/>
      <c r="Y443" s="174"/>
    </row>
    <row r="444">
      <c r="X444" s="174"/>
      <c r="Y444" s="174"/>
    </row>
    <row r="445">
      <c r="X445" s="174"/>
      <c r="Y445" s="174"/>
    </row>
    <row r="446">
      <c r="X446" s="174"/>
      <c r="Y446" s="174"/>
    </row>
    <row r="447">
      <c r="X447" s="174"/>
      <c r="Y447" s="174"/>
    </row>
    <row r="448">
      <c r="X448" s="174"/>
      <c r="Y448" s="174"/>
    </row>
    <row r="449">
      <c r="X449" s="174"/>
      <c r="Y449" s="174"/>
    </row>
    <row r="450">
      <c r="X450" s="174"/>
      <c r="Y450" s="174"/>
    </row>
    <row r="451">
      <c r="X451" s="174"/>
      <c r="Y451" s="174"/>
    </row>
    <row r="452">
      <c r="X452" s="174"/>
      <c r="Y452" s="174"/>
    </row>
    <row r="453">
      <c r="X453" s="174"/>
      <c r="Y453" s="174"/>
    </row>
    <row r="454">
      <c r="X454" s="174"/>
      <c r="Y454" s="174"/>
    </row>
    <row r="455">
      <c r="X455" s="174"/>
      <c r="Y455" s="174"/>
    </row>
    <row r="456">
      <c r="X456" s="174"/>
      <c r="Y456" s="174"/>
    </row>
    <row r="457">
      <c r="X457" s="174"/>
      <c r="Y457" s="174"/>
    </row>
    <row r="458">
      <c r="X458" s="174"/>
      <c r="Y458" s="174"/>
    </row>
    <row r="459">
      <c r="X459" s="174"/>
      <c r="Y459" s="174"/>
    </row>
    <row r="460">
      <c r="X460" s="174"/>
      <c r="Y460" s="174"/>
    </row>
    <row r="461">
      <c r="X461" s="174"/>
      <c r="Y461" s="174"/>
    </row>
    <row r="462">
      <c r="X462" s="174"/>
      <c r="Y462" s="174"/>
    </row>
    <row r="463">
      <c r="X463" s="174"/>
      <c r="Y463" s="174"/>
    </row>
    <row r="464">
      <c r="X464" s="174"/>
      <c r="Y464" s="174"/>
    </row>
    <row r="465">
      <c r="X465" s="174"/>
      <c r="Y465" s="174"/>
    </row>
    <row r="466">
      <c r="X466" s="174"/>
      <c r="Y466" s="174"/>
    </row>
    <row r="467">
      <c r="X467" s="174"/>
      <c r="Y467" s="174"/>
    </row>
    <row r="468">
      <c r="X468" s="174"/>
      <c r="Y468" s="174"/>
    </row>
    <row r="469">
      <c r="X469" s="174"/>
      <c r="Y469" s="174"/>
    </row>
    <row r="470">
      <c r="X470" s="174"/>
      <c r="Y470" s="174"/>
    </row>
    <row r="471">
      <c r="X471" s="174"/>
      <c r="Y471" s="174"/>
    </row>
    <row r="472">
      <c r="X472" s="174"/>
      <c r="Y472" s="174"/>
    </row>
    <row r="473">
      <c r="X473" s="174"/>
      <c r="Y473" s="174"/>
    </row>
    <row r="474">
      <c r="X474" s="174"/>
      <c r="Y474" s="174"/>
    </row>
    <row r="475">
      <c r="X475" s="174"/>
      <c r="Y475" s="174"/>
    </row>
    <row r="476">
      <c r="X476" s="174"/>
      <c r="Y476" s="174"/>
    </row>
    <row r="477">
      <c r="X477" s="174"/>
      <c r="Y477" s="174"/>
    </row>
    <row r="478">
      <c r="X478" s="174"/>
      <c r="Y478" s="174"/>
    </row>
    <row r="479">
      <c r="X479" s="174"/>
      <c r="Y479" s="174"/>
    </row>
    <row r="480">
      <c r="X480" s="174"/>
      <c r="Y480" s="174"/>
    </row>
    <row r="481">
      <c r="X481" s="174"/>
      <c r="Y481" s="174"/>
    </row>
    <row r="482">
      <c r="X482" s="174"/>
      <c r="Y482" s="174"/>
    </row>
    <row r="483">
      <c r="X483" s="174"/>
      <c r="Y483" s="174"/>
    </row>
    <row r="484">
      <c r="X484" s="174"/>
      <c r="Y484" s="174"/>
    </row>
    <row r="485">
      <c r="X485" s="174"/>
      <c r="Y485" s="174"/>
    </row>
    <row r="486">
      <c r="X486" s="174"/>
      <c r="Y486" s="174"/>
    </row>
    <row r="487">
      <c r="X487" s="174"/>
      <c r="Y487" s="174"/>
    </row>
    <row r="488">
      <c r="X488" s="174"/>
      <c r="Y488" s="174"/>
    </row>
    <row r="489">
      <c r="X489" s="174"/>
      <c r="Y489" s="174"/>
    </row>
    <row r="490">
      <c r="X490" s="174"/>
      <c r="Y490" s="174"/>
    </row>
    <row r="491">
      <c r="X491" s="174"/>
      <c r="Y491" s="174"/>
    </row>
    <row r="492">
      <c r="X492" s="174"/>
      <c r="Y492" s="174"/>
    </row>
    <row r="493">
      <c r="X493" s="174"/>
      <c r="Y493" s="174"/>
    </row>
    <row r="494">
      <c r="X494" s="174"/>
      <c r="Y494" s="174"/>
    </row>
    <row r="495">
      <c r="X495" s="174"/>
      <c r="Y495" s="174"/>
    </row>
    <row r="496">
      <c r="X496" s="174"/>
      <c r="Y496" s="174"/>
    </row>
    <row r="497">
      <c r="X497" s="174"/>
      <c r="Y497" s="174"/>
    </row>
    <row r="498">
      <c r="X498" s="174"/>
      <c r="Y498" s="174"/>
    </row>
    <row r="499">
      <c r="X499" s="174"/>
      <c r="Y499" s="174"/>
    </row>
    <row r="500">
      <c r="X500" s="174"/>
      <c r="Y500" s="174"/>
    </row>
    <row r="501">
      <c r="X501" s="174"/>
      <c r="Y501" s="174"/>
    </row>
    <row r="502">
      <c r="X502" s="174"/>
      <c r="Y502" s="174"/>
    </row>
    <row r="503">
      <c r="X503" s="174"/>
      <c r="Y503" s="174"/>
    </row>
    <row r="504">
      <c r="X504" s="174"/>
      <c r="Y504" s="174"/>
    </row>
    <row r="505">
      <c r="X505" s="174"/>
      <c r="Y505" s="174"/>
    </row>
    <row r="506">
      <c r="X506" s="174"/>
      <c r="Y506" s="174"/>
    </row>
    <row r="507">
      <c r="X507" s="174"/>
      <c r="Y507" s="174"/>
    </row>
    <row r="508">
      <c r="X508" s="174"/>
      <c r="Y508" s="174"/>
    </row>
    <row r="509">
      <c r="X509" s="174"/>
      <c r="Y509" s="174"/>
    </row>
    <row r="510">
      <c r="X510" s="174"/>
      <c r="Y510" s="174"/>
    </row>
    <row r="511">
      <c r="X511" s="174"/>
      <c r="Y511" s="174"/>
    </row>
    <row r="512">
      <c r="X512" s="174"/>
      <c r="Y512" s="174"/>
    </row>
    <row r="513">
      <c r="X513" s="174"/>
      <c r="Y513" s="174"/>
    </row>
    <row r="514">
      <c r="X514" s="174"/>
      <c r="Y514" s="174"/>
    </row>
    <row r="515">
      <c r="X515" s="174"/>
      <c r="Y515" s="174"/>
    </row>
    <row r="516">
      <c r="X516" s="174"/>
      <c r="Y516" s="174"/>
    </row>
    <row r="517">
      <c r="X517" s="174"/>
      <c r="Y517" s="174"/>
    </row>
    <row r="518">
      <c r="X518" s="174"/>
      <c r="Y518" s="174"/>
    </row>
    <row r="519">
      <c r="X519" s="174"/>
      <c r="Y519" s="174"/>
    </row>
    <row r="520">
      <c r="X520" s="174"/>
      <c r="Y520" s="174"/>
    </row>
    <row r="521">
      <c r="X521" s="174"/>
      <c r="Y521" s="174"/>
    </row>
    <row r="522">
      <c r="X522" s="174"/>
      <c r="Y522" s="174"/>
    </row>
    <row r="523">
      <c r="X523" s="174"/>
      <c r="Y523" s="174"/>
    </row>
    <row r="524">
      <c r="X524" s="174"/>
      <c r="Y524" s="174"/>
    </row>
    <row r="525">
      <c r="X525" s="174"/>
      <c r="Y525" s="174"/>
    </row>
    <row r="526">
      <c r="X526" s="174"/>
      <c r="Y526" s="174"/>
    </row>
    <row r="527">
      <c r="X527" s="174"/>
      <c r="Y527" s="174"/>
    </row>
    <row r="528">
      <c r="X528" s="174"/>
      <c r="Y528" s="174"/>
    </row>
    <row r="529">
      <c r="X529" s="174"/>
      <c r="Y529" s="174"/>
    </row>
    <row r="530">
      <c r="X530" s="174"/>
      <c r="Y530" s="174"/>
    </row>
    <row r="531">
      <c r="X531" s="174"/>
      <c r="Y531" s="174"/>
    </row>
    <row r="532">
      <c r="X532" s="174"/>
      <c r="Y532" s="174"/>
    </row>
    <row r="533">
      <c r="X533" s="174"/>
      <c r="Y533" s="174"/>
    </row>
    <row r="534">
      <c r="X534" s="174"/>
      <c r="Y534" s="174"/>
    </row>
    <row r="535">
      <c r="X535" s="174"/>
      <c r="Y535" s="174"/>
    </row>
    <row r="536">
      <c r="X536" s="174"/>
      <c r="Y536" s="174"/>
    </row>
    <row r="537">
      <c r="X537" s="174"/>
      <c r="Y537" s="174"/>
    </row>
    <row r="538">
      <c r="X538" s="174"/>
      <c r="Y538" s="174"/>
    </row>
    <row r="539">
      <c r="X539" s="174"/>
      <c r="Y539" s="174"/>
    </row>
    <row r="540">
      <c r="X540" s="174"/>
      <c r="Y540" s="174"/>
    </row>
    <row r="541">
      <c r="X541" s="174"/>
      <c r="Y541" s="174"/>
    </row>
    <row r="542">
      <c r="X542" s="174"/>
      <c r="Y542" s="174"/>
    </row>
    <row r="543">
      <c r="X543" s="174"/>
      <c r="Y543" s="174"/>
    </row>
    <row r="544">
      <c r="X544" s="174"/>
      <c r="Y544" s="174"/>
    </row>
    <row r="545">
      <c r="X545" s="174"/>
      <c r="Y545" s="174"/>
    </row>
    <row r="546">
      <c r="X546" s="174"/>
      <c r="Y546" s="174"/>
    </row>
    <row r="547">
      <c r="X547" s="174"/>
      <c r="Y547" s="174"/>
    </row>
    <row r="548">
      <c r="X548" s="174"/>
      <c r="Y548" s="174"/>
    </row>
    <row r="549">
      <c r="X549" s="174"/>
      <c r="Y549" s="174"/>
    </row>
    <row r="550">
      <c r="X550" s="174"/>
      <c r="Y550" s="174"/>
    </row>
    <row r="551">
      <c r="X551" s="174"/>
      <c r="Y551" s="174"/>
    </row>
    <row r="552">
      <c r="X552" s="174"/>
      <c r="Y552" s="174"/>
    </row>
    <row r="553">
      <c r="X553" s="174"/>
      <c r="Y553" s="174"/>
    </row>
    <row r="554">
      <c r="X554" s="174"/>
      <c r="Y554" s="174"/>
    </row>
    <row r="555">
      <c r="X555" s="174"/>
      <c r="Y555" s="174"/>
    </row>
    <row r="556">
      <c r="X556" s="174"/>
      <c r="Y556" s="174"/>
    </row>
    <row r="557">
      <c r="X557" s="174"/>
      <c r="Y557" s="174"/>
    </row>
    <row r="558">
      <c r="X558" s="174"/>
      <c r="Y558" s="174"/>
    </row>
    <row r="559">
      <c r="X559" s="174"/>
      <c r="Y559" s="174"/>
    </row>
    <row r="560">
      <c r="X560" s="174"/>
      <c r="Y560" s="174"/>
    </row>
    <row r="561">
      <c r="X561" s="174"/>
      <c r="Y561" s="174"/>
    </row>
    <row r="562">
      <c r="X562" s="174"/>
      <c r="Y562" s="174"/>
    </row>
    <row r="563">
      <c r="X563" s="174"/>
      <c r="Y563" s="174"/>
    </row>
    <row r="564">
      <c r="X564" s="174"/>
      <c r="Y564" s="174"/>
    </row>
    <row r="565">
      <c r="X565" s="174"/>
      <c r="Y565" s="174"/>
    </row>
    <row r="566">
      <c r="X566" s="174"/>
      <c r="Y566" s="174"/>
    </row>
    <row r="567">
      <c r="X567" s="174"/>
      <c r="Y567" s="174"/>
    </row>
    <row r="568">
      <c r="X568" s="174"/>
      <c r="Y568" s="174"/>
    </row>
    <row r="569">
      <c r="X569" s="174"/>
      <c r="Y569" s="174"/>
    </row>
    <row r="570">
      <c r="X570" s="174"/>
      <c r="Y570" s="174"/>
    </row>
    <row r="571">
      <c r="X571" s="174"/>
      <c r="Y571" s="174"/>
    </row>
    <row r="572">
      <c r="X572" s="174"/>
      <c r="Y572" s="174"/>
    </row>
    <row r="573">
      <c r="X573" s="174"/>
      <c r="Y573" s="174"/>
    </row>
    <row r="574">
      <c r="X574" s="174"/>
      <c r="Y574" s="174"/>
    </row>
    <row r="575">
      <c r="X575" s="174"/>
      <c r="Y575" s="174"/>
    </row>
    <row r="576">
      <c r="X576" s="174"/>
      <c r="Y576" s="174"/>
    </row>
    <row r="577">
      <c r="X577" s="174"/>
      <c r="Y577" s="174"/>
    </row>
    <row r="578">
      <c r="X578" s="174"/>
      <c r="Y578" s="174"/>
    </row>
    <row r="579">
      <c r="X579" s="174"/>
      <c r="Y579" s="174"/>
    </row>
    <row r="580">
      <c r="X580" s="174"/>
      <c r="Y580" s="174"/>
    </row>
    <row r="581">
      <c r="X581" s="174"/>
      <c r="Y581" s="174"/>
    </row>
    <row r="582">
      <c r="X582" s="174"/>
      <c r="Y582" s="174"/>
    </row>
    <row r="583">
      <c r="X583" s="174"/>
      <c r="Y583" s="174"/>
    </row>
    <row r="584">
      <c r="X584" s="174"/>
      <c r="Y584" s="174"/>
    </row>
    <row r="585">
      <c r="X585" s="174"/>
      <c r="Y585" s="174"/>
    </row>
    <row r="586">
      <c r="X586" s="174"/>
      <c r="Y586" s="174"/>
    </row>
    <row r="587">
      <c r="X587" s="174"/>
      <c r="Y587" s="174"/>
    </row>
    <row r="588">
      <c r="X588" s="174"/>
      <c r="Y588" s="174"/>
    </row>
    <row r="589">
      <c r="X589" s="174"/>
      <c r="Y589" s="174"/>
    </row>
    <row r="590">
      <c r="X590" s="174"/>
      <c r="Y590" s="174"/>
    </row>
    <row r="591">
      <c r="X591" s="174"/>
      <c r="Y591" s="174"/>
    </row>
    <row r="592">
      <c r="X592" s="174"/>
      <c r="Y592" s="174"/>
    </row>
    <row r="593">
      <c r="X593" s="174"/>
      <c r="Y593" s="174"/>
    </row>
    <row r="594">
      <c r="X594" s="174"/>
      <c r="Y594" s="174"/>
    </row>
    <row r="595">
      <c r="X595" s="174"/>
      <c r="Y595" s="174"/>
    </row>
    <row r="596">
      <c r="X596" s="174"/>
      <c r="Y596" s="174"/>
    </row>
    <row r="597">
      <c r="X597" s="174"/>
      <c r="Y597" s="174"/>
    </row>
    <row r="598">
      <c r="X598" s="174"/>
      <c r="Y598" s="174"/>
    </row>
    <row r="599">
      <c r="X599" s="174"/>
      <c r="Y599" s="174"/>
    </row>
    <row r="600">
      <c r="X600" s="174"/>
      <c r="Y600" s="174"/>
    </row>
    <row r="601">
      <c r="X601" s="174"/>
      <c r="Y601" s="174"/>
    </row>
    <row r="602">
      <c r="X602" s="174"/>
      <c r="Y602" s="174"/>
    </row>
    <row r="603">
      <c r="X603" s="174"/>
      <c r="Y603" s="174"/>
    </row>
    <row r="604">
      <c r="X604" s="174"/>
      <c r="Y604" s="174"/>
    </row>
    <row r="605">
      <c r="X605" s="174"/>
      <c r="Y605" s="174"/>
    </row>
    <row r="606">
      <c r="X606" s="174"/>
      <c r="Y606" s="174"/>
    </row>
    <row r="607">
      <c r="X607" s="174"/>
      <c r="Y607" s="174"/>
    </row>
    <row r="608">
      <c r="X608" s="174"/>
      <c r="Y608" s="174"/>
    </row>
    <row r="609">
      <c r="X609" s="174"/>
      <c r="Y609" s="174"/>
    </row>
    <row r="610">
      <c r="X610" s="174"/>
      <c r="Y610" s="174"/>
    </row>
    <row r="611">
      <c r="X611" s="174"/>
      <c r="Y611" s="174"/>
    </row>
    <row r="612">
      <c r="X612" s="174"/>
      <c r="Y612" s="174"/>
    </row>
    <row r="613">
      <c r="X613" s="174"/>
      <c r="Y613" s="174"/>
    </row>
    <row r="614">
      <c r="X614" s="174"/>
      <c r="Y614" s="174"/>
    </row>
    <row r="615">
      <c r="X615" s="174"/>
      <c r="Y615" s="174"/>
    </row>
    <row r="616">
      <c r="X616" s="174"/>
      <c r="Y616" s="174"/>
    </row>
    <row r="617">
      <c r="X617" s="174"/>
      <c r="Y617" s="174"/>
    </row>
    <row r="618">
      <c r="X618" s="174"/>
      <c r="Y618" s="174"/>
    </row>
    <row r="619">
      <c r="X619" s="174"/>
      <c r="Y619" s="174"/>
    </row>
    <row r="620">
      <c r="X620" s="174"/>
      <c r="Y620" s="174"/>
    </row>
    <row r="621">
      <c r="X621" s="174"/>
      <c r="Y621" s="174"/>
    </row>
    <row r="622">
      <c r="X622" s="174"/>
      <c r="Y622" s="174"/>
    </row>
    <row r="623">
      <c r="X623" s="174"/>
      <c r="Y623" s="174"/>
    </row>
    <row r="624">
      <c r="X624" s="174"/>
      <c r="Y624" s="174"/>
    </row>
    <row r="625">
      <c r="X625" s="174"/>
      <c r="Y625" s="174"/>
    </row>
    <row r="626">
      <c r="X626" s="174"/>
      <c r="Y626" s="174"/>
    </row>
    <row r="627">
      <c r="X627" s="174"/>
      <c r="Y627" s="174"/>
    </row>
    <row r="628">
      <c r="X628" s="174"/>
      <c r="Y628" s="174"/>
    </row>
    <row r="629">
      <c r="X629" s="174"/>
      <c r="Y629" s="174"/>
    </row>
    <row r="630">
      <c r="X630" s="174"/>
      <c r="Y630" s="174"/>
    </row>
    <row r="631">
      <c r="X631" s="174"/>
      <c r="Y631" s="174"/>
    </row>
    <row r="632">
      <c r="X632" s="174"/>
      <c r="Y632" s="174"/>
    </row>
    <row r="633">
      <c r="X633" s="174"/>
      <c r="Y633" s="174"/>
    </row>
    <row r="634">
      <c r="X634" s="174"/>
      <c r="Y634" s="174"/>
    </row>
    <row r="635">
      <c r="X635" s="174"/>
      <c r="Y635" s="174"/>
    </row>
    <row r="636">
      <c r="X636" s="174"/>
      <c r="Y636" s="174"/>
    </row>
    <row r="637">
      <c r="X637" s="174"/>
      <c r="Y637" s="174"/>
    </row>
    <row r="638">
      <c r="X638" s="174"/>
      <c r="Y638" s="174"/>
    </row>
    <row r="639">
      <c r="X639" s="174"/>
      <c r="Y639" s="174"/>
    </row>
    <row r="640">
      <c r="X640" s="174"/>
      <c r="Y640" s="174"/>
    </row>
    <row r="641">
      <c r="X641" s="174"/>
      <c r="Y641" s="174"/>
    </row>
    <row r="642">
      <c r="X642" s="174"/>
      <c r="Y642" s="174"/>
    </row>
    <row r="643">
      <c r="X643" s="174"/>
      <c r="Y643" s="174"/>
    </row>
    <row r="644">
      <c r="X644" s="174"/>
      <c r="Y644" s="174"/>
    </row>
    <row r="645">
      <c r="X645" s="174"/>
      <c r="Y645" s="174"/>
    </row>
    <row r="646">
      <c r="X646" s="174"/>
      <c r="Y646" s="174"/>
    </row>
    <row r="647">
      <c r="X647" s="174"/>
      <c r="Y647" s="174"/>
    </row>
    <row r="648">
      <c r="X648" s="174"/>
      <c r="Y648" s="174"/>
    </row>
    <row r="649">
      <c r="X649" s="174"/>
      <c r="Y649" s="174"/>
    </row>
    <row r="650">
      <c r="X650" s="174"/>
      <c r="Y650" s="174"/>
    </row>
    <row r="651">
      <c r="X651" s="174"/>
      <c r="Y651" s="174"/>
    </row>
    <row r="652">
      <c r="X652" s="174"/>
      <c r="Y652" s="174"/>
    </row>
    <row r="653">
      <c r="X653" s="174"/>
      <c r="Y653" s="174"/>
    </row>
    <row r="654">
      <c r="X654" s="174"/>
      <c r="Y654" s="174"/>
    </row>
    <row r="655">
      <c r="X655" s="174"/>
      <c r="Y655" s="174"/>
    </row>
    <row r="656">
      <c r="X656" s="174"/>
      <c r="Y656" s="174"/>
    </row>
    <row r="657">
      <c r="X657" s="174"/>
      <c r="Y657" s="174"/>
    </row>
    <row r="658">
      <c r="X658" s="174"/>
      <c r="Y658" s="174"/>
    </row>
    <row r="659">
      <c r="X659" s="174"/>
      <c r="Y659" s="174"/>
    </row>
    <row r="660">
      <c r="X660" s="174"/>
      <c r="Y660" s="174"/>
    </row>
    <row r="661">
      <c r="X661" s="174"/>
      <c r="Y661" s="174"/>
    </row>
    <row r="662">
      <c r="X662" s="174"/>
      <c r="Y662" s="174"/>
    </row>
    <row r="663">
      <c r="X663" s="174"/>
      <c r="Y663" s="174"/>
    </row>
    <row r="664">
      <c r="X664" s="174"/>
      <c r="Y664" s="174"/>
    </row>
    <row r="665">
      <c r="X665" s="174"/>
      <c r="Y665" s="174"/>
    </row>
    <row r="666">
      <c r="X666" s="174"/>
      <c r="Y666" s="174"/>
    </row>
    <row r="667">
      <c r="X667" s="174"/>
      <c r="Y667" s="174"/>
    </row>
    <row r="668">
      <c r="X668" s="174"/>
      <c r="Y668" s="174"/>
    </row>
    <row r="669">
      <c r="X669" s="174"/>
      <c r="Y669" s="174"/>
    </row>
    <row r="670">
      <c r="X670" s="174"/>
      <c r="Y670" s="174"/>
    </row>
    <row r="671">
      <c r="X671" s="174"/>
      <c r="Y671" s="174"/>
    </row>
    <row r="672">
      <c r="X672" s="174"/>
      <c r="Y672" s="174"/>
    </row>
    <row r="673">
      <c r="X673" s="174"/>
      <c r="Y673" s="174"/>
    </row>
    <row r="674">
      <c r="X674" s="174"/>
      <c r="Y674" s="174"/>
    </row>
    <row r="675">
      <c r="X675" s="174"/>
      <c r="Y675" s="174"/>
    </row>
    <row r="676">
      <c r="X676" s="174"/>
      <c r="Y676" s="174"/>
    </row>
    <row r="677">
      <c r="X677" s="174"/>
      <c r="Y677" s="174"/>
    </row>
    <row r="678">
      <c r="X678" s="174"/>
      <c r="Y678" s="174"/>
    </row>
    <row r="679">
      <c r="X679" s="174"/>
      <c r="Y679" s="174"/>
    </row>
    <row r="680">
      <c r="X680" s="174"/>
      <c r="Y680" s="174"/>
    </row>
    <row r="681">
      <c r="X681" s="174"/>
      <c r="Y681" s="174"/>
    </row>
    <row r="682">
      <c r="X682" s="174"/>
      <c r="Y682" s="174"/>
    </row>
    <row r="683">
      <c r="X683" s="174"/>
      <c r="Y683" s="174"/>
    </row>
    <row r="684">
      <c r="X684" s="174"/>
      <c r="Y684" s="174"/>
    </row>
    <row r="685">
      <c r="X685" s="174"/>
      <c r="Y685" s="174"/>
    </row>
    <row r="686">
      <c r="X686" s="174"/>
      <c r="Y686" s="174"/>
    </row>
    <row r="687">
      <c r="X687" s="174"/>
      <c r="Y687" s="174"/>
    </row>
    <row r="688">
      <c r="X688" s="174"/>
      <c r="Y688" s="174"/>
    </row>
    <row r="689">
      <c r="X689" s="174"/>
      <c r="Y689" s="174"/>
    </row>
    <row r="690">
      <c r="X690" s="174"/>
      <c r="Y690" s="174"/>
    </row>
    <row r="691">
      <c r="X691" s="174"/>
      <c r="Y691" s="174"/>
    </row>
    <row r="692">
      <c r="X692" s="174"/>
      <c r="Y692" s="174"/>
    </row>
    <row r="693">
      <c r="X693" s="174"/>
      <c r="Y693" s="174"/>
    </row>
    <row r="694">
      <c r="X694" s="174"/>
      <c r="Y694" s="174"/>
    </row>
    <row r="695">
      <c r="X695" s="174"/>
      <c r="Y695" s="174"/>
    </row>
    <row r="696">
      <c r="X696" s="174"/>
      <c r="Y696" s="174"/>
    </row>
    <row r="697">
      <c r="X697" s="174"/>
      <c r="Y697" s="174"/>
    </row>
    <row r="698">
      <c r="X698" s="174"/>
      <c r="Y698" s="174"/>
    </row>
    <row r="699">
      <c r="X699" s="174"/>
      <c r="Y699" s="174"/>
    </row>
    <row r="700">
      <c r="X700" s="174"/>
      <c r="Y700" s="174"/>
    </row>
    <row r="701">
      <c r="X701" s="174"/>
      <c r="Y701" s="174"/>
    </row>
    <row r="702">
      <c r="X702" s="174"/>
      <c r="Y702" s="174"/>
    </row>
    <row r="703">
      <c r="X703" s="174"/>
      <c r="Y703" s="174"/>
    </row>
    <row r="704">
      <c r="X704" s="174"/>
      <c r="Y704" s="174"/>
    </row>
    <row r="705">
      <c r="X705" s="174"/>
      <c r="Y705" s="174"/>
    </row>
    <row r="706">
      <c r="X706" s="174"/>
      <c r="Y706" s="174"/>
    </row>
    <row r="707">
      <c r="X707" s="174"/>
      <c r="Y707" s="174"/>
    </row>
    <row r="708">
      <c r="X708" s="174"/>
      <c r="Y708" s="174"/>
    </row>
    <row r="709">
      <c r="X709" s="174"/>
      <c r="Y709" s="174"/>
    </row>
    <row r="710">
      <c r="X710" s="174"/>
      <c r="Y710" s="174"/>
    </row>
    <row r="711">
      <c r="X711" s="174"/>
      <c r="Y711" s="174"/>
    </row>
    <row r="712">
      <c r="X712" s="174"/>
      <c r="Y712" s="174"/>
    </row>
    <row r="713">
      <c r="X713" s="174"/>
      <c r="Y713" s="174"/>
    </row>
    <row r="714">
      <c r="X714" s="174"/>
      <c r="Y714" s="174"/>
    </row>
    <row r="715">
      <c r="X715" s="174"/>
      <c r="Y715" s="174"/>
    </row>
    <row r="716">
      <c r="X716" s="174"/>
      <c r="Y716" s="174"/>
    </row>
    <row r="717">
      <c r="X717" s="174"/>
      <c r="Y717" s="174"/>
    </row>
    <row r="718">
      <c r="X718" s="174"/>
      <c r="Y718" s="174"/>
    </row>
    <row r="719">
      <c r="X719" s="174"/>
      <c r="Y719" s="174"/>
    </row>
    <row r="720">
      <c r="X720" s="174"/>
      <c r="Y720" s="174"/>
    </row>
    <row r="721">
      <c r="X721" s="174"/>
      <c r="Y721" s="174"/>
    </row>
    <row r="722">
      <c r="X722" s="174"/>
      <c r="Y722" s="174"/>
    </row>
    <row r="723">
      <c r="X723" s="174"/>
      <c r="Y723" s="174"/>
    </row>
    <row r="724">
      <c r="X724" s="174"/>
      <c r="Y724" s="174"/>
    </row>
    <row r="725">
      <c r="X725" s="174"/>
      <c r="Y725" s="174"/>
    </row>
    <row r="726">
      <c r="X726" s="174"/>
      <c r="Y726" s="174"/>
    </row>
    <row r="727">
      <c r="X727" s="174"/>
      <c r="Y727" s="174"/>
    </row>
    <row r="728">
      <c r="X728" s="174"/>
      <c r="Y728" s="174"/>
    </row>
    <row r="729">
      <c r="X729" s="174"/>
      <c r="Y729" s="174"/>
    </row>
    <row r="730">
      <c r="X730" s="174"/>
      <c r="Y730" s="174"/>
    </row>
    <row r="731">
      <c r="X731" s="174"/>
      <c r="Y731" s="174"/>
    </row>
    <row r="732">
      <c r="X732" s="174"/>
      <c r="Y732" s="174"/>
    </row>
    <row r="733">
      <c r="X733" s="174"/>
      <c r="Y733" s="174"/>
    </row>
    <row r="734">
      <c r="X734" s="174"/>
      <c r="Y734" s="174"/>
    </row>
    <row r="735">
      <c r="X735" s="174"/>
      <c r="Y735" s="174"/>
    </row>
    <row r="736">
      <c r="X736" s="174"/>
      <c r="Y736" s="174"/>
    </row>
    <row r="737">
      <c r="X737" s="174"/>
      <c r="Y737" s="174"/>
    </row>
    <row r="738">
      <c r="X738" s="174"/>
      <c r="Y738" s="174"/>
    </row>
    <row r="739">
      <c r="X739" s="174"/>
      <c r="Y739" s="174"/>
    </row>
    <row r="740">
      <c r="X740" s="174"/>
      <c r="Y740" s="174"/>
    </row>
    <row r="741">
      <c r="X741" s="174"/>
      <c r="Y741" s="174"/>
    </row>
    <row r="742">
      <c r="X742" s="174"/>
      <c r="Y742" s="174"/>
    </row>
    <row r="743">
      <c r="X743" s="174"/>
      <c r="Y743" s="174"/>
    </row>
    <row r="744">
      <c r="X744" s="174"/>
      <c r="Y744" s="174"/>
    </row>
    <row r="745">
      <c r="X745" s="174"/>
      <c r="Y745" s="174"/>
    </row>
    <row r="746">
      <c r="X746" s="174"/>
      <c r="Y746" s="174"/>
    </row>
    <row r="747">
      <c r="X747" s="174"/>
      <c r="Y747" s="174"/>
    </row>
    <row r="748">
      <c r="X748" s="174"/>
      <c r="Y748" s="174"/>
    </row>
    <row r="749">
      <c r="X749" s="174"/>
      <c r="Y749" s="174"/>
    </row>
    <row r="750">
      <c r="X750" s="174"/>
      <c r="Y750" s="174"/>
    </row>
    <row r="751">
      <c r="X751" s="174"/>
      <c r="Y751" s="174"/>
    </row>
    <row r="752">
      <c r="X752" s="174"/>
      <c r="Y752" s="174"/>
    </row>
    <row r="753">
      <c r="X753" s="174"/>
      <c r="Y753" s="174"/>
    </row>
    <row r="754">
      <c r="X754" s="174"/>
      <c r="Y754" s="174"/>
    </row>
    <row r="755">
      <c r="X755" s="174"/>
      <c r="Y755" s="174"/>
    </row>
    <row r="756">
      <c r="X756" s="174"/>
      <c r="Y756" s="174"/>
    </row>
    <row r="757">
      <c r="X757" s="174"/>
      <c r="Y757" s="174"/>
    </row>
    <row r="758">
      <c r="X758" s="174"/>
      <c r="Y758" s="174"/>
    </row>
    <row r="759">
      <c r="X759" s="174"/>
      <c r="Y759" s="174"/>
    </row>
    <row r="760">
      <c r="X760" s="174"/>
      <c r="Y760" s="174"/>
    </row>
    <row r="761">
      <c r="X761" s="174"/>
      <c r="Y761" s="174"/>
    </row>
    <row r="762">
      <c r="X762" s="174"/>
      <c r="Y762" s="174"/>
    </row>
    <row r="763">
      <c r="X763" s="174"/>
      <c r="Y763" s="174"/>
    </row>
    <row r="764">
      <c r="X764" s="174"/>
      <c r="Y764" s="174"/>
    </row>
    <row r="765">
      <c r="X765" s="174"/>
      <c r="Y765" s="174"/>
    </row>
    <row r="766">
      <c r="X766" s="174"/>
      <c r="Y766" s="174"/>
    </row>
    <row r="767">
      <c r="X767" s="174"/>
      <c r="Y767" s="174"/>
    </row>
    <row r="768">
      <c r="X768" s="174"/>
      <c r="Y768" s="174"/>
    </row>
    <row r="769">
      <c r="X769" s="174"/>
      <c r="Y769" s="174"/>
    </row>
    <row r="770">
      <c r="X770" s="174"/>
      <c r="Y770" s="174"/>
    </row>
    <row r="771">
      <c r="X771" s="174"/>
      <c r="Y771" s="174"/>
    </row>
    <row r="772">
      <c r="X772" s="174"/>
      <c r="Y772" s="174"/>
    </row>
    <row r="773">
      <c r="X773" s="174"/>
      <c r="Y773" s="174"/>
    </row>
    <row r="774">
      <c r="X774" s="174"/>
      <c r="Y774" s="174"/>
    </row>
    <row r="775">
      <c r="X775" s="174"/>
      <c r="Y775" s="174"/>
    </row>
    <row r="776">
      <c r="X776" s="174"/>
      <c r="Y776" s="174"/>
    </row>
    <row r="777">
      <c r="X777" s="174"/>
      <c r="Y777" s="174"/>
    </row>
    <row r="778">
      <c r="X778" s="174"/>
      <c r="Y778" s="174"/>
    </row>
    <row r="779">
      <c r="X779" s="174"/>
      <c r="Y779" s="174"/>
    </row>
    <row r="780">
      <c r="X780" s="174"/>
      <c r="Y780" s="174"/>
    </row>
    <row r="781">
      <c r="X781" s="174"/>
      <c r="Y781" s="174"/>
    </row>
    <row r="782">
      <c r="X782" s="174"/>
      <c r="Y782" s="174"/>
    </row>
    <row r="783">
      <c r="X783" s="174"/>
      <c r="Y783" s="174"/>
    </row>
    <row r="784">
      <c r="X784" s="174"/>
      <c r="Y784" s="174"/>
    </row>
    <row r="785">
      <c r="X785" s="174"/>
      <c r="Y785" s="174"/>
    </row>
    <row r="786">
      <c r="X786" s="174"/>
      <c r="Y786" s="174"/>
    </row>
    <row r="787">
      <c r="X787" s="174"/>
      <c r="Y787" s="174"/>
    </row>
    <row r="788">
      <c r="X788" s="174"/>
      <c r="Y788" s="174"/>
    </row>
    <row r="789">
      <c r="X789" s="174"/>
      <c r="Y789" s="174"/>
    </row>
    <row r="790">
      <c r="X790" s="174"/>
      <c r="Y790" s="174"/>
    </row>
    <row r="791">
      <c r="X791" s="174"/>
      <c r="Y791" s="174"/>
    </row>
    <row r="792">
      <c r="X792" s="174"/>
      <c r="Y792" s="174"/>
    </row>
    <row r="793">
      <c r="X793" s="174"/>
      <c r="Y793" s="174"/>
    </row>
    <row r="794">
      <c r="X794" s="174"/>
      <c r="Y794" s="174"/>
    </row>
    <row r="795">
      <c r="X795" s="174"/>
      <c r="Y795" s="174"/>
    </row>
    <row r="796">
      <c r="X796" s="174"/>
      <c r="Y796" s="174"/>
    </row>
    <row r="797">
      <c r="X797" s="174"/>
      <c r="Y797" s="174"/>
    </row>
    <row r="798">
      <c r="X798" s="174"/>
      <c r="Y798" s="174"/>
    </row>
    <row r="799">
      <c r="X799" s="174"/>
      <c r="Y799" s="174"/>
    </row>
    <row r="800">
      <c r="X800" s="174"/>
      <c r="Y800" s="174"/>
    </row>
    <row r="801">
      <c r="X801" s="174"/>
      <c r="Y801" s="174"/>
    </row>
    <row r="802">
      <c r="X802" s="174"/>
      <c r="Y802" s="174"/>
    </row>
    <row r="803">
      <c r="X803" s="174"/>
      <c r="Y803" s="174"/>
    </row>
    <row r="804">
      <c r="X804" s="174"/>
      <c r="Y804" s="174"/>
    </row>
    <row r="805">
      <c r="X805" s="174"/>
      <c r="Y805" s="174"/>
    </row>
    <row r="806">
      <c r="X806" s="174"/>
      <c r="Y806" s="174"/>
    </row>
    <row r="807">
      <c r="X807" s="174"/>
      <c r="Y807" s="174"/>
    </row>
    <row r="808">
      <c r="X808" s="174"/>
      <c r="Y808" s="174"/>
    </row>
    <row r="809">
      <c r="X809" s="174"/>
      <c r="Y809" s="174"/>
    </row>
    <row r="810">
      <c r="X810" s="174"/>
      <c r="Y810" s="174"/>
    </row>
    <row r="811">
      <c r="X811" s="174"/>
      <c r="Y811" s="174"/>
    </row>
    <row r="812">
      <c r="X812" s="174"/>
      <c r="Y812" s="174"/>
    </row>
    <row r="813">
      <c r="X813" s="174"/>
      <c r="Y813" s="174"/>
    </row>
    <row r="814">
      <c r="X814" s="174"/>
      <c r="Y814" s="174"/>
    </row>
    <row r="815">
      <c r="X815" s="174"/>
      <c r="Y815" s="174"/>
    </row>
    <row r="816">
      <c r="X816" s="174"/>
      <c r="Y816" s="174"/>
    </row>
    <row r="817">
      <c r="X817" s="174"/>
      <c r="Y817" s="174"/>
    </row>
    <row r="818">
      <c r="X818" s="174"/>
      <c r="Y818" s="174"/>
    </row>
    <row r="819">
      <c r="X819" s="174"/>
      <c r="Y819" s="174"/>
    </row>
    <row r="820">
      <c r="X820" s="174"/>
      <c r="Y820" s="174"/>
    </row>
    <row r="821">
      <c r="X821" s="174"/>
      <c r="Y821" s="174"/>
    </row>
    <row r="822">
      <c r="X822" s="174"/>
      <c r="Y822" s="174"/>
    </row>
    <row r="823">
      <c r="X823" s="174"/>
      <c r="Y823" s="174"/>
    </row>
    <row r="824">
      <c r="X824" s="174"/>
      <c r="Y824" s="174"/>
    </row>
    <row r="825">
      <c r="X825" s="174"/>
      <c r="Y825" s="174"/>
    </row>
    <row r="826">
      <c r="X826" s="174"/>
      <c r="Y826" s="174"/>
    </row>
    <row r="827">
      <c r="X827" s="174"/>
      <c r="Y827" s="174"/>
    </row>
    <row r="828">
      <c r="X828" s="174"/>
      <c r="Y828" s="174"/>
    </row>
    <row r="829">
      <c r="X829" s="174"/>
      <c r="Y829" s="174"/>
    </row>
    <row r="830">
      <c r="X830" s="174"/>
      <c r="Y830" s="174"/>
    </row>
    <row r="831">
      <c r="X831" s="174"/>
      <c r="Y831" s="174"/>
    </row>
    <row r="832">
      <c r="X832" s="174"/>
      <c r="Y832" s="174"/>
    </row>
    <row r="833">
      <c r="X833" s="174"/>
      <c r="Y833" s="174"/>
    </row>
    <row r="834">
      <c r="X834" s="174"/>
      <c r="Y834" s="174"/>
    </row>
    <row r="835">
      <c r="X835" s="174"/>
      <c r="Y835" s="174"/>
    </row>
    <row r="836">
      <c r="X836" s="174"/>
      <c r="Y836" s="174"/>
    </row>
    <row r="837">
      <c r="X837" s="174"/>
      <c r="Y837" s="174"/>
    </row>
    <row r="838">
      <c r="X838" s="174"/>
      <c r="Y838" s="174"/>
    </row>
    <row r="839">
      <c r="X839" s="174"/>
      <c r="Y839" s="174"/>
    </row>
    <row r="840">
      <c r="X840" s="174"/>
      <c r="Y840" s="174"/>
    </row>
    <row r="841">
      <c r="X841" s="174"/>
      <c r="Y841" s="174"/>
    </row>
    <row r="842">
      <c r="X842" s="174"/>
      <c r="Y842" s="174"/>
    </row>
    <row r="843">
      <c r="X843" s="174"/>
      <c r="Y843" s="174"/>
    </row>
    <row r="844">
      <c r="X844" s="174"/>
      <c r="Y844" s="174"/>
    </row>
    <row r="845">
      <c r="X845" s="174"/>
      <c r="Y845" s="174"/>
    </row>
    <row r="846">
      <c r="X846" s="174"/>
      <c r="Y846" s="174"/>
    </row>
    <row r="847">
      <c r="X847" s="174"/>
      <c r="Y847" s="174"/>
    </row>
    <row r="848">
      <c r="X848" s="174"/>
      <c r="Y848" s="174"/>
    </row>
    <row r="849">
      <c r="X849" s="174"/>
      <c r="Y849" s="174"/>
    </row>
    <row r="850">
      <c r="X850" s="174"/>
      <c r="Y850" s="174"/>
    </row>
    <row r="851">
      <c r="X851" s="174"/>
      <c r="Y851" s="174"/>
    </row>
    <row r="852">
      <c r="X852" s="174"/>
      <c r="Y852" s="174"/>
    </row>
    <row r="853">
      <c r="X853" s="174"/>
      <c r="Y853" s="174"/>
    </row>
    <row r="854">
      <c r="X854" s="174"/>
      <c r="Y854" s="174"/>
    </row>
    <row r="855">
      <c r="X855" s="174"/>
      <c r="Y855" s="174"/>
    </row>
    <row r="856">
      <c r="X856" s="174"/>
      <c r="Y856" s="174"/>
    </row>
    <row r="857">
      <c r="X857" s="174"/>
      <c r="Y857" s="174"/>
    </row>
    <row r="858">
      <c r="X858" s="174"/>
      <c r="Y858" s="174"/>
    </row>
    <row r="859">
      <c r="X859" s="174"/>
      <c r="Y859" s="174"/>
    </row>
    <row r="860">
      <c r="X860" s="174"/>
      <c r="Y860" s="174"/>
    </row>
    <row r="861">
      <c r="X861" s="174"/>
      <c r="Y861" s="174"/>
    </row>
    <row r="862">
      <c r="X862" s="174"/>
      <c r="Y862" s="174"/>
    </row>
    <row r="863">
      <c r="X863" s="174"/>
      <c r="Y863" s="174"/>
    </row>
    <row r="864">
      <c r="X864" s="174"/>
      <c r="Y864" s="174"/>
    </row>
    <row r="865">
      <c r="X865" s="174"/>
      <c r="Y865" s="174"/>
    </row>
    <row r="866">
      <c r="X866" s="174"/>
      <c r="Y866" s="174"/>
    </row>
    <row r="867">
      <c r="X867" s="174"/>
      <c r="Y867" s="174"/>
    </row>
    <row r="868">
      <c r="X868" s="174"/>
      <c r="Y868" s="174"/>
    </row>
    <row r="869">
      <c r="X869" s="174"/>
      <c r="Y869" s="174"/>
    </row>
    <row r="870">
      <c r="X870" s="174"/>
      <c r="Y870" s="174"/>
    </row>
    <row r="871">
      <c r="X871" s="174"/>
      <c r="Y871" s="174"/>
    </row>
    <row r="872">
      <c r="X872" s="174"/>
      <c r="Y872" s="174"/>
    </row>
    <row r="873">
      <c r="X873" s="174"/>
      <c r="Y873" s="174"/>
    </row>
    <row r="874">
      <c r="X874" s="174"/>
      <c r="Y874" s="174"/>
    </row>
    <row r="875">
      <c r="X875" s="174"/>
      <c r="Y875" s="174"/>
    </row>
    <row r="876">
      <c r="X876" s="174"/>
      <c r="Y876" s="174"/>
    </row>
    <row r="877">
      <c r="X877" s="174"/>
      <c r="Y877" s="174"/>
    </row>
    <row r="878">
      <c r="X878" s="174"/>
      <c r="Y878" s="174"/>
    </row>
    <row r="879">
      <c r="X879" s="174"/>
      <c r="Y879" s="174"/>
    </row>
    <row r="880">
      <c r="X880" s="174"/>
      <c r="Y880" s="174"/>
    </row>
    <row r="881">
      <c r="X881" s="174"/>
      <c r="Y881" s="174"/>
    </row>
    <row r="882">
      <c r="X882" s="174"/>
      <c r="Y882" s="174"/>
    </row>
    <row r="883">
      <c r="X883" s="174"/>
      <c r="Y883" s="174"/>
    </row>
    <row r="884">
      <c r="X884" s="174"/>
      <c r="Y884" s="174"/>
    </row>
    <row r="885">
      <c r="X885" s="174"/>
      <c r="Y885" s="174"/>
    </row>
    <row r="886">
      <c r="X886" s="174"/>
      <c r="Y886" s="174"/>
    </row>
    <row r="887">
      <c r="X887" s="174"/>
      <c r="Y887" s="174"/>
    </row>
    <row r="888">
      <c r="X888" s="174"/>
      <c r="Y888" s="174"/>
    </row>
    <row r="889">
      <c r="X889" s="174"/>
      <c r="Y889" s="174"/>
    </row>
    <row r="890">
      <c r="X890" s="174"/>
      <c r="Y890" s="174"/>
    </row>
    <row r="891">
      <c r="X891" s="174"/>
      <c r="Y891" s="174"/>
    </row>
    <row r="892">
      <c r="X892" s="174"/>
      <c r="Y892" s="174"/>
    </row>
    <row r="893">
      <c r="X893" s="174"/>
      <c r="Y893" s="174"/>
    </row>
    <row r="894">
      <c r="X894" s="174"/>
      <c r="Y894" s="174"/>
    </row>
    <row r="895">
      <c r="X895" s="174"/>
      <c r="Y895" s="174"/>
    </row>
    <row r="896">
      <c r="X896" s="174"/>
      <c r="Y896" s="174"/>
    </row>
    <row r="897">
      <c r="X897" s="174"/>
      <c r="Y897" s="174"/>
    </row>
    <row r="898">
      <c r="X898" s="174"/>
      <c r="Y898" s="174"/>
    </row>
    <row r="899">
      <c r="X899" s="174"/>
      <c r="Y899" s="174"/>
    </row>
    <row r="900">
      <c r="X900" s="174"/>
      <c r="Y900" s="174"/>
    </row>
    <row r="901">
      <c r="X901" s="174"/>
      <c r="Y901" s="174"/>
    </row>
    <row r="902">
      <c r="X902" s="174"/>
      <c r="Y902" s="174"/>
    </row>
    <row r="903">
      <c r="X903" s="174"/>
      <c r="Y903" s="174"/>
    </row>
    <row r="904">
      <c r="X904" s="174"/>
      <c r="Y904" s="174"/>
    </row>
    <row r="905">
      <c r="X905" s="174"/>
      <c r="Y905" s="174"/>
    </row>
    <row r="906">
      <c r="X906" s="174"/>
      <c r="Y906" s="174"/>
    </row>
    <row r="907">
      <c r="X907" s="174"/>
      <c r="Y907" s="174"/>
    </row>
    <row r="908">
      <c r="X908" s="174"/>
      <c r="Y908" s="174"/>
    </row>
    <row r="909">
      <c r="X909" s="174"/>
      <c r="Y909" s="174"/>
    </row>
    <row r="910">
      <c r="X910" s="174"/>
      <c r="Y910" s="174"/>
    </row>
    <row r="911">
      <c r="X911" s="174"/>
      <c r="Y911" s="174"/>
    </row>
    <row r="912">
      <c r="X912" s="174"/>
      <c r="Y912" s="174"/>
    </row>
    <row r="913">
      <c r="X913" s="174"/>
      <c r="Y913" s="174"/>
    </row>
    <row r="914">
      <c r="X914" s="174"/>
      <c r="Y914" s="174"/>
    </row>
    <row r="915">
      <c r="X915" s="174"/>
      <c r="Y915" s="174"/>
    </row>
    <row r="916">
      <c r="X916" s="174"/>
      <c r="Y916" s="174"/>
    </row>
    <row r="917">
      <c r="X917" s="174"/>
      <c r="Y917" s="174"/>
    </row>
    <row r="918">
      <c r="X918" s="174"/>
      <c r="Y918" s="174"/>
    </row>
    <row r="919">
      <c r="X919" s="174"/>
      <c r="Y919" s="174"/>
    </row>
    <row r="920">
      <c r="X920" s="174"/>
      <c r="Y920" s="174"/>
    </row>
    <row r="921">
      <c r="X921" s="174"/>
      <c r="Y921" s="174"/>
    </row>
    <row r="922">
      <c r="X922" s="174"/>
      <c r="Y922" s="174"/>
    </row>
    <row r="923">
      <c r="X923" s="174"/>
      <c r="Y923" s="174"/>
    </row>
    <row r="924">
      <c r="X924" s="174"/>
      <c r="Y924" s="174"/>
    </row>
    <row r="925">
      <c r="X925" s="174"/>
      <c r="Y925" s="174"/>
    </row>
    <row r="926">
      <c r="X926" s="174"/>
      <c r="Y926" s="174"/>
    </row>
    <row r="927">
      <c r="X927" s="174"/>
      <c r="Y927" s="174"/>
    </row>
    <row r="928">
      <c r="X928" s="174"/>
      <c r="Y928" s="174"/>
    </row>
    <row r="929">
      <c r="X929" s="174"/>
      <c r="Y929" s="174"/>
    </row>
    <row r="930">
      <c r="X930" s="174"/>
      <c r="Y930" s="174"/>
    </row>
    <row r="931">
      <c r="X931" s="174"/>
      <c r="Y931" s="174"/>
    </row>
    <row r="932">
      <c r="X932" s="174"/>
      <c r="Y932" s="174"/>
    </row>
    <row r="933">
      <c r="X933" s="174"/>
      <c r="Y933" s="174"/>
    </row>
    <row r="934">
      <c r="X934" s="174"/>
      <c r="Y934" s="174"/>
    </row>
    <row r="935">
      <c r="X935" s="174"/>
      <c r="Y935" s="174"/>
    </row>
    <row r="936">
      <c r="X936" s="174"/>
      <c r="Y936" s="174"/>
    </row>
    <row r="937">
      <c r="X937" s="174"/>
      <c r="Y937" s="174"/>
    </row>
    <row r="938">
      <c r="X938" s="174"/>
      <c r="Y938" s="174"/>
    </row>
    <row r="939">
      <c r="X939" s="174"/>
      <c r="Y939" s="174"/>
    </row>
    <row r="940">
      <c r="X940" s="174"/>
      <c r="Y940" s="174"/>
    </row>
    <row r="941">
      <c r="X941" s="174"/>
      <c r="Y941" s="174"/>
    </row>
    <row r="942">
      <c r="X942" s="174"/>
      <c r="Y942" s="174"/>
    </row>
    <row r="943">
      <c r="X943" s="174"/>
      <c r="Y943" s="174"/>
    </row>
    <row r="944">
      <c r="X944" s="174"/>
      <c r="Y944" s="174"/>
    </row>
    <row r="945">
      <c r="X945" s="174"/>
      <c r="Y945" s="174"/>
    </row>
    <row r="946">
      <c r="X946" s="174"/>
      <c r="Y946" s="174"/>
    </row>
    <row r="947">
      <c r="X947" s="174"/>
      <c r="Y947" s="174"/>
    </row>
    <row r="948">
      <c r="X948" s="174"/>
      <c r="Y948" s="174"/>
    </row>
    <row r="949">
      <c r="X949" s="174"/>
      <c r="Y949" s="174"/>
    </row>
    <row r="950">
      <c r="X950" s="174"/>
      <c r="Y950" s="174"/>
    </row>
    <row r="951">
      <c r="X951" s="174"/>
      <c r="Y951" s="174"/>
    </row>
    <row r="952">
      <c r="X952" s="174"/>
      <c r="Y952" s="174"/>
    </row>
    <row r="953">
      <c r="X953" s="174"/>
      <c r="Y953" s="174"/>
    </row>
    <row r="954">
      <c r="X954" s="174"/>
      <c r="Y954" s="174"/>
    </row>
    <row r="955">
      <c r="X955" s="174"/>
      <c r="Y955" s="174"/>
    </row>
    <row r="956">
      <c r="X956" s="174"/>
      <c r="Y956" s="174"/>
    </row>
    <row r="957">
      <c r="X957" s="174"/>
      <c r="Y957" s="174"/>
    </row>
    <row r="958">
      <c r="X958" s="174"/>
      <c r="Y958" s="174"/>
    </row>
    <row r="959">
      <c r="X959" s="174"/>
      <c r="Y959" s="174"/>
    </row>
    <row r="960">
      <c r="X960" s="174"/>
      <c r="Y960" s="174"/>
    </row>
    <row r="961">
      <c r="X961" s="174"/>
      <c r="Y961" s="174"/>
    </row>
    <row r="962">
      <c r="X962" s="174"/>
      <c r="Y962" s="174"/>
    </row>
    <row r="963">
      <c r="X963" s="174"/>
      <c r="Y963" s="174"/>
    </row>
    <row r="964">
      <c r="X964" s="174"/>
      <c r="Y964" s="174"/>
    </row>
    <row r="965">
      <c r="X965" s="174"/>
      <c r="Y965" s="174"/>
    </row>
    <row r="966">
      <c r="X966" s="174"/>
      <c r="Y966" s="174"/>
    </row>
    <row r="967">
      <c r="X967" s="174"/>
      <c r="Y967" s="174"/>
    </row>
    <row r="968">
      <c r="X968" s="174"/>
      <c r="Y968" s="174"/>
    </row>
    <row r="969">
      <c r="X969" s="174"/>
      <c r="Y969" s="174"/>
    </row>
    <row r="970">
      <c r="X970" s="174"/>
      <c r="Y970" s="174"/>
    </row>
    <row r="971">
      <c r="X971" s="174"/>
      <c r="Y971" s="174"/>
    </row>
    <row r="972">
      <c r="X972" s="174"/>
      <c r="Y972" s="174"/>
    </row>
    <row r="973">
      <c r="X973" s="174"/>
      <c r="Y973" s="174"/>
    </row>
    <row r="974">
      <c r="X974" s="174"/>
      <c r="Y974" s="174"/>
    </row>
    <row r="975">
      <c r="X975" s="174"/>
      <c r="Y975" s="174"/>
    </row>
    <row r="976">
      <c r="X976" s="174"/>
      <c r="Y976" s="174"/>
    </row>
    <row r="977">
      <c r="X977" s="174"/>
      <c r="Y977" s="174"/>
    </row>
    <row r="978">
      <c r="X978" s="174"/>
      <c r="Y978" s="174"/>
    </row>
    <row r="979">
      <c r="X979" s="174"/>
      <c r="Y979" s="174"/>
    </row>
    <row r="980">
      <c r="X980" s="174"/>
      <c r="Y980" s="174"/>
    </row>
    <row r="981">
      <c r="X981" s="174"/>
      <c r="Y981" s="174"/>
    </row>
    <row r="982">
      <c r="X982" s="174"/>
      <c r="Y982" s="174"/>
    </row>
    <row r="983">
      <c r="X983" s="174"/>
      <c r="Y983" s="174"/>
    </row>
    <row r="984">
      <c r="X984" s="174"/>
      <c r="Y984" s="174"/>
    </row>
    <row r="985">
      <c r="X985" s="174"/>
      <c r="Y985" s="174"/>
    </row>
    <row r="986">
      <c r="X986" s="174"/>
      <c r="Y986" s="174"/>
    </row>
    <row r="987">
      <c r="X987" s="174"/>
      <c r="Y987" s="174"/>
    </row>
    <row r="988">
      <c r="X988" s="174"/>
      <c r="Y988" s="174"/>
    </row>
    <row r="989">
      <c r="X989" s="174"/>
      <c r="Y989" s="174"/>
    </row>
    <row r="990">
      <c r="X990" s="174"/>
      <c r="Y990" s="174"/>
    </row>
    <row r="991">
      <c r="X991" s="174"/>
      <c r="Y991" s="174"/>
    </row>
    <row r="992">
      <c r="X992" s="174"/>
      <c r="Y992" s="174"/>
    </row>
    <row r="993">
      <c r="X993" s="174"/>
      <c r="Y993" s="174"/>
    </row>
    <row r="994">
      <c r="X994" s="174"/>
      <c r="Y994" s="174"/>
    </row>
    <row r="995">
      <c r="X995" s="174"/>
      <c r="Y995" s="174"/>
    </row>
    <row r="996">
      <c r="X996" s="174"/>
      <c r="Y996" s="174"/>
    </row>
    <row r="997">
      <c r="X997" s="174"/>
      <c r="Y997" s="174"/>
    </row>
    <row r="998">
      <c r="X998" s="174"/>
      <c r="Y998" s="174"/>
    </row>
    <row r="999">
      <c r="X999" s="174"/>
      <c r="Y999" s="174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" t="s">
        <v>2</v>
      </c>
      <c r="B1" s="175" t="s">
        <v>5</v>
      </c>
      <c r="C1" s="175" t="s">
        <v>4</v>
      </c>
      <c r="D1" s="175" t="s">
        <v>13</v>
      </c>
      <c r="E1" s="175" t="s">
        <v>14</v>
      </c>
      <c r="F1" s="175" t="s">
        <v>110</v>
      </c>
      <c r="G1" s="175" t="s">
        <v>111</v>
      </c>
      <c r="H1" s="175" t="s">
        <v>108</v>
      </c>
    </row>
    <row r="2">
      <c r="A2" s="5" t="s">
        <v>24</v>
      </c>
      <c r="B2" s="53">
        <f>round('타자_raw'!B3 / '타자_raw'!$B$2 * 100, 0)</f>
        <v>29</v>
      </c>
      <c r="C2" s="53">
        <f>round('타자_raw'!C3 / '타자_raw'!$C$2 * 100, 0)</f>
        <v>26</v>
      </c>
      <c r="D2" s="53">
        <f>round('타자_raw'!D3 / '타자_raw'!$D$2 * 100, 0)</f>
        <v>13</v>
      </c>
      <c r="E2" s="53">
        <f>round('타자_raw'!E3 / '타자_raw'!$E$2 * 100, 0)</f>
        <v>22</v>
      </c>
      <c r="F2" s="53">
        <f>round('타자_raw'!G3 / '타자_raw'!$G$2 * 100, 0)</f>
        <v>33</v>
      </c>
      <c r="H2" s="174">
        <f>round(100- '타자_raw'!Y3, 0)</f>
        <v>58</v>
      </c>
    </row>
    <row r="3">
      <c r="A3" s="5" t="s">
        <v>25</v>
      </c>
      <c r="B3" s="53">
        <f>round('타자_raw'!B4 / '타자_raw'!$B$2 * 100, 0)</f>
        <v>25</v>
      </c>
      <c r="C3" s="53">
        <f>round('타자_raw'!C4 / '타자_raw'!$C$2 * 100, 0)</f>
        <v>25</v>
      </c>
      <c r="D3" s="53">
        <f>round('타자_raw'!D4 / '타자_raw'!$D$2 * 100, 0)</f>
        <v>6</v>
      </c>
      <c r="E3" s="53">
        <f>round('타자_raw'!E4 / '타자_raw'!$E$2 * 100, 0)</f>
        <v>9</v>
      </c>
      <c r="F3" s="53">
        <f>round('타자_raw'!G4 / '타자_raw'!$G$2 * 100, 0)</f>
        <v>23</v>
      </c>
      <c r="H3" s="174">
        <f>round(100- '타자_raw'!Y4, 0)</f>
        <v>52</v>
      </c>
    </row>
    <row r="4">
      <c r="A4" s="5" t="s">
        <v>26</v>
      </c>
      <c r="B4" s="53">
        <f>round('타자_raw'!B5 / '타자_raw'!$B$2 * 100, 0)</f>
        <v>81</v>
      </c>
      <c r="C4" s="53">
        <f>round('타자_raw'!C5 / '타자_raw'!$C$2 * 100, 0)</f>
        <v>97</v>
      </c>
      <c r="D4" s="53">
        <f>round('타자_raw'!D5 / '타자_raw'!$D$2 * 100, 0)</f>
        <v>100</v>
      </c>
      <c r="E4" s="53">
        <f>round('타자_raw'!E5 / '타자_raw'!$E$2 * 100, 0)</f>
        <v>47</v>
      </c>
      <c r="F4" s="53">
        <f>round('타자_raw'!G5 / '타자_raw'!$G$2 * 100, 0)</f>
        <v>97</v>
      </c>
      <c r="H4" s="174">
        <f>round(100- '타자_raw'!Y5, 0)</f>
        <v>96</v>
      </c>
    </row>
    <row r="5">
      <c r="A5" s="5" t="s">
        <v>27</v>
      </c>
      <c r="B5" s="53">
        <f>round('타자_raw'!B6 / '타자_raw'!$B$2 * 100, 0)</f>
        <v>8</v>
      </c>
      <c r="C5" s="53">
        <f>round('타자_raw'!C6 / '타자_raw'!$C$2 * 100, 0)</f>
        <v>0</v>
      </c>
      <c r="D5" s="53">
        <f>round('타자_raw'!D6 / '타자_raw'!$D$2 * 100, 0)</f>
        <v>9</v>
      </c>
      <c r="E5" s="53">
        <f>round('타자_raw'!E6 / '타자_raw'!$E$2 * 100, 0)</f>
        <v>3</v>
      </c>
      <c r="F5" s="53">
        <f>round('타자_raw'!G6 / '타자_raw'!$G$2 * 100, 0)</f>
        <v>5</v>
      </c>
      <c r="H5" s="174">
        <f>round(100- '타자_raw'!Y6, 0)</f>
        <v>71</v>
      </c>
    </row>
    <row r="6">
      <c r="A6" s="5" t="s">
        <v>28</v>
      </c>
      <c r="B6" s="53">
        <f>round('타자_raw'!B7 / '타자_raw'!$B$2 * 100, 0)</f>
        <v>42</v>
      </c>
      <c r="C6" s="53">
        <f>round('타자_raw'!C7 / '타자_raw'!$C$2 * 100, 0)</f>
        <v>68</v>
      </c>
      <c r="D6" s="53">
        <f>round('타자_raw'!D7 / '타자_raw'!$D$2 * 100, 0)</f>
        <v>28</v>
      </c>
      <c r="E6" s="53">
        <f>round('타자_raw'!E7 / '타자_raw'!$E$2 * 100, 0)</f>
        <v>19</v>
      </c>
      <c r="F6" s="53">
        <f>round('타자_raw'!G7 / '타자_raw'!$G$2 * 100, 0)</f>
        <v>38</v>
      </c>
      <c r="H6" s="174">
        <f>round(100- '타자_raw'!Y7, 0)</f>
        <v>80</v>
      </c>
    </row>
    <row r="7">
      <c r="A7" s="5" t="s">
        <v>29</v>
      </c>
      <c r="B7" s="53">
        <f>round('타자_raw'!B8 / '타자_raw'!$B$2 * 100, 0)</f>
        <v>12</v>
      </c>
      <c r="C7" s="53">
        <f>round('타자_raw'!C8 / '타자_raw'!$C$2 * 100, 0)</f>
        <v>77</v>
      </c>
      <c r="D7" s="53">
        <f>round('타자_raw'!D8 / '타자_raw'!$D$2 * 100, 0)</f>
        <v>6</v>
      </c>
      <c r="E7" s="53">
        <f>round('타자_raw'!E8 / '타자_raw'!$E$2 * 100, 0)</f>
        <v>3</v>
      </c>
      <c r="F7" s="53">
        <f>round('타자_raw'!G8 / '타자_raw'!$G$2 * 100, 0)</f>
        <v>15</v>
      </c>
      <c r="H7" s="174">
        <f>round(100- '타자_raw'!Y8, 0)</f>
        <v>90</v>
      </c>
    </row>
    <row r="8">
      <c r="A8" s="5" t="s">
        <v>30</v>
      </c>
      <c r="B8" s="53">
        <f>round('타자_raw'!B9 / '타자_raw'!$B$2 * 100, 0)</f>
        <v>83</v>
      </c>
      <c r="C8" s="53">
        <f>round('타자_raw'!C9 / '타자_raw'!$C$2 * 100, 0)</f>
        <v>100</v>
      </c>
      <c r="D8" s="53">
        <f>round('타자_raw'!D9 / '타자_raw'!$D$2 * 100, 0)</f>
        <v>69</v>
      </c>
      <c r="E8" s="53">
        <f>round('타자_raw'!E9 / '타자_raw'!$E$2 * 100, 0)</f>
        <v>100</v>
      </c>
      <c r="F8" s="53">
        <f>round('타자_raw'!G9 / '타자_raw'!$G$2 * 100, 0)</f>
        <v>100</v>
      </c>
      <c r="H8" s="174">
        <f>round(100- '타자_raw'!Y9, 0)</f>
        <v>94</v>
      </c>
    </row>
    <row r="9">
      <c r="A9" s="5" t="s">
        <v>31</v>
      </c>
      <c r="B9" s="53">
        <f>round('타자_raw'!B10 / '타자_raw'!$B$2 * 100, 0)</f>
        <v>39</v>
      </c>
      <c r="C9" s="53">
        <f>round('타자_raw'!C10 / '타자_raw'!$C$2 * 100, 0)</f>
        <v>48</v>
      </c>
      <c r="D9" s="53">
        <f>round('타자_raw'!D10 / '타자_raw'!$D$2 * 100, 0)</f>
        <v>19</v>
      </c>
      <c r="E9" s="53">
        <f>round('타자_raw'!E10 / '타자_raw'!$E$2 * 100, 0)</f>
        <v>22</v>
      </c>
      <c r="F9" s="53">
        <f>round('타자_raw'!G10 / '타자_raw'!$G$2 * 100, 0)</f>
        <v>48</v>
      </c>
      <c r="H9" s="174">
        <f>round(100- '타자_raw'!Y10, 0)</f>
        <v>82</v>
      </c>
    </row>
    <row r="10">
      <c r="A10" s="5" t="s">
        <v>32</v>
      </c>
      <c r="B10" s="53">
        <f>round('타자_raw'!B11 / '타자_raw'!$B$2 * 100, 0)</f>
        <v>38</v>
      </c>
      <c r="C10" s="53">
        <f>round('타자_raw'!C11 / '타자_raw'!$C$2 * 100, 0)</f>
        <v>61</v>
      </c>
      <c r="D10" s="53">
        <f>round('타자_raw'!D11 / '타자_raw'!$D$2 * 100, 0)</f>
        <v>13</v>
      </c>
      <c r="E10" s="53">
        <f>round('타자_raw'!E11 / '타자_raw'!$E$2 * 100, 0)</f>
        <v>31</v>
      </c>
      <c r="F10" s="53">
        <f>round('타자_raw'!G11 / '타자_raw'!$G$2 * 100, 0)</f>
        <v>33</v>
      </c>
      <c r="H10" s="174">
        <f>round(100- '타자_raw'!Y11, 0)</f>
        <v>97</v>
      </c>
    </row>
    <row r="11">
      <c r="A11" s="5" t="s">
        <v>33</v>
      </c>
      <c r="B11" s="53">
        <f>round('타자_raw'!B12 / '타자_raw'!$B$2 * 100, 0)</f>
        <v>75</v>
      </c>
      <c r="C11" s="53">
        <f>round('타자_raw'!C12 / '타자_raw'!$C$2 * 100, 0)</f>
        <v>87</v>
      </c>
      <c r="D11" s="53">
        <f>round('타자_raw'!D12 / '타자_raw'!$D$2 * 100, 0)</f>
        <v>53</v>
      </c>
      <c r="E11" s="53">
        <f>round('타자_raw'!E12 / '타자_raw'!$E$2 * 100, 0)</f>
        <v>34</v>
      </c>
      <c r="F11" s="53">
        <f>round('타자_raw'!G12 / '타자_raw'!$G$2 * 100, 0)</f>
        <v>82</v>
      </c>
      <c r="H11" s="174">
        <f>round(100- '타자_raw'!Y12, 0)</f>
        <v>100</v>
      </c>
    </row>
    <row r="12">
      <c r="A12" s="5" t="s">
        <v>35</v>
      </c>
      <c r="B12" s="53">
        <f>round('타자_raw'!B13 / '타자_raw'!$B$2 * 100, 0)</f>
        <v>77</v>
      </c>
      <c r="C12" s="53">
        <f>round('타자_raw'!C13 / '타자_raw'!$C$2 * 100, 0)</f>
        <v>41</v>
      </c>
      <c r="D12" s="53">
        <f>round('타자_raw'!D13 / '타자_raw'!$D$2 * 100, 0)</f>
        <v>41</v>
      </c>
      <c r="E12" s="53">
        <f>round('타자_raw'!E13 / '타자_raw'!$E$2 * 100, 0)</f>
        <v>41</v>
      </c>
      <c r="F12" s="53">
        <f>round('타자_raw'!G13 / '타자_raw'!$G$2 * 100, 0)</f>
        <v>77</v>
      </c>
      <c r="H12" s="174">
        <f>round(100- '타자_raw'!Y13, 0)</f>
        <v>62</v>
      </c>
    </row>
    <row r="13">
      <c r="A13" s="5" t="s">
        <v>36</v>
      </c>
      <c r="B13" s="53">
        <f>round('타자_raw'!B14 / '타자_raw'!$B$2 * 100, 0)</f>
        <v>56</v>
      </c>
      <c r="C13" s="53">
        <f>round('타자_raw'!C14 / '타자_raw'!$C$2 * 100, 0)</f>
        <v>59</v>
      </c>
      <c r="D13" s="53">
        <f>round('타자_raw'!D14 / '타자_raw'!$D$2 * 100, 0)</f>
        <v>50</v>
      </c>
      <c r="E13" s="53">
        <f>round('타자_raw'!E14 / '타자_raw'!$E$2 * 100, 0)</f>
        <v>25</v>
      </c>
      <c r="F13" s="53">
        <f>round('타자_raw'!G14 / '타자_raw'!$G$2 * 100, 0)</f>
        <v>72</v>
      </c>
      <c r="H13" s="174">
        <f>round(100- '타자_raw'!Y14, 0)</f>
        <v>79</v>
      </c>
    </row>
    <row r="14">
      <c r="A14" s="5" t="s">
        <v>37</v>
      </c>
      <c r="B14" s="53">
        <f>round('타자_raw'!B15 / '타자_raw'!$B$2 * 100, 0)</f>
        <v>100</v>
      </c>
      <c r="C14" s="53">
        <f>round('타자_raw'!C15 / '타자_raw'!$C$2 * 100, 0)</f>
        <v>72</v>
      </c>
      <c r="D14" s="53">
        <f>round('타자_raw'!D15 / '타자_raw'!$D$2 * 100, 0)</f>
        <v>38</v>
      </c>
      <c r="E14" s="53">
        <f>round('타자_raw'!E15 / '타자_raw'!$E$2 * 100, 0)</f>
        <v>66</v>
      </c>
      <c r="F14" s="53">
        <f>round('타자_raw'!G15 / '타자_raw'!$G$2 * 100, 0)</f>
        <v>92</v>
      </c>
      <c r="H14" s="174">
        <f>round(100- '타자_raw'!Y15, 0)</f>
        <v>90</v>
      </c>
    </row>
    <row r="15">
      <c r="A15" s="5" t="s">
        <v>38</v>
      </c>
      <c r="B15" s="53">
        <f>round('타자_raw'!B16 / '타자_raw'!$B$2 * 100, 0)</f>
        <v>62</v>
      </c>
      <c r="C15" s="53">
        <f>round('타자_raw'!C16 / '타자_raw'!$C$2 * 100, 0)</f>
        <v>66</v>
      </c>
      <c r="D15" s="53">
        <f>round('타자_raw'!D16 / '타자_raw'!$D$2 * 100, 0)</f>
        <v>25</v>
      </c>
      <c r="E15" s="53">
        <f>round('타자_raw'!E16 / '타자_raw'!$E$2 * 100, 0)</f>
        <v>19</v>
      </c>
      <c r="F15" s="53">
        <f>round('타자_raw'!G16 / '타자_raw'!$G$2 * 100, 0)</f>
        <v>74</v>
      </c>
      <c r="H15" s="174">
        <f>round(100- '타자_raw'!Y16, 0)</f>
        <v>87</v>
      </c>
    </row>
    <row r="16">
      <c r="A16" s="5" t="s">
        <v>39</v>
      </c>
      <c r="B16" s="53">
        <f>round('타자_raw'!B17 / '타자_raw'!$B$2 * 100, 0)</f>
        <v>44</v>
      </c>
      <c r="C16" s="53">
        <f>round('타자_raw'!C17 / '타자_raw'!$C$2 * 100, 0)</f>
        <v>62</v>
      </c>
      <c r="D16" s="53">
        <f>round('타자_raw'!D17 / '타자_raw'!$D$2 * 100, 0)</f>
        <v>31</v>
      </c>
      <c r="E16" s="53">
        <f>round('타자_raw'!E17 / '타자_raw'!$E$2 * 100, 0)</f>
        <v>0</v>
      </c>
      <c r="F16" s="53">
        <f>round('타자_raw'!G17 / '타자_raw'!$G$2 * 100, 0)</f>
        <v>46</v>
      </c>
      <c r="H16" s="174">
        <f>round(100- '타자_raw'!Y17, 0)</f>
        <v>89</v>
      </c>
    </row>
    <row r="17">
      <c r="A17" s="5" t="s">
        <v>40</v>
      </c>
      <c r="B17" s="53">
        <f>round('타자_raw'!B18 / '타자_raw'!$B$2 * 100, 0)</f>
        <v>20</v>
      </c>
      <c r="C17" s="53">
        <f>round('타자_raw'!C18 / '타자_raw'!$C$2 * 100, 0)</f>
        <v>22</v>
      </c>
      <c r="D17" s="53">
        <f>round('타자_raw'!D18 / '타자_raw'!$D$2 * 100, 0)</f>
        <v>6</v>
      </c>
      <c r="E17" s="53">
        <f>round('타자_raw'!E18 / '타자_raw'!$E$2 * 100, 0)</f>
        <v>16</v>
      </c>
      <c r="F17" s="53">
        <f>round('타자_raw'!G18 / '타자_raw'!$G$2 * 100, 0)</f>
        <v>13</v>
      </c>
      <c r="H17" s="174">
        <f>round(100- '타자_raw'!Y18, 0)</f>
        <v>94</v>
      </c>
    </row>
    <row r="18">
      <c r="A18" s="5" t="s">
        <v>41</v>
      </c>
      <c r="B18" s="53">
        <f>round('타자_raw'!B19 / '타자_raw'!$B$2 * 100, 0)</f>
        <v>71</v>
      </c>
      <c r="C18" s="53">
        <f>round('타자_raw'!C19 / '타자_raw'!$C$2 * 100, 0)</f>
        <v>97</v>
      </c>
      <c r="D18" s="53">
        <f>round('타자_raw'!D19 / '타자_raw'!$D$2 * 100, 0)</f>
        <v>81</v>
      </c>
      <c r="E18" s="53">
        <f>round('타자_raw'!E19 / '타자_raw'!$E$2 * 100, 0)</f>
        <v>22</v>
      </c>
      <c r="F18" s="53">
        <f>round('타자_raw'!G19 / '타자_raw'!$G$2 * 100, 0)</f>
        <v>85</v>
      </c>
      <c r="H18" s="174">
        <f>round(100- '타자_raw'!Y19, 0)</f>
        <v>93</v>
      </c>
    </row>
    <row r="19">
      <c r="A19" s="5" t="s">
        <v>42</v>
      </c>
      <c r="B19" s="53">
        <f>round('타자_raw'!B20 / '타자_raw'!$B$2 * 100, 0)</f>
        <v>58</v>
      </c>
      <c r="C19" s="53">
        <f>round('타자_raw'!C20 / '타자_raw'!$C$2 * 100, 0)</f>
        <v>63</v>
      </c>
      <c r="D19" s="53">
        <f>round('타자_raw'!D20 / '타자_raw'!$D$2 * 100, 0)</f>
        <v>47</v>
      </c>
      <c r="E19" s="53">
        <f>round('타자_raw'!E20 / '타자_raw'!$E$2 * 100, 0)</f>
        <v>19</v>
      </c>
      <c r="F19" s="53">
        <f>round('타자_raw'!G20 / '타자_raw'!$G$2 * 100, 0)</f>
        <v>59</v>
      </c>
      <c r="H19" s="174">
        <f>round(100- '타자_raw'!Y20, 0)</f>
        <v>76</v>
      </c>
    </row>
    <row r="20">
      <c r="A20" s="5" t="s">
        <v>43</v>
      </c>
      <c r="B20" s="53">
        <f>round('타자_raw'!B21 / '타자_raw'!$B$2 * 100, 0)</f>
        <v>60</v>
      </c>
      <c r="C20" s="53">
        <f>round('타자_raw'!C21 / '타자_raw'!$C$2 * 100, 0)</f>
        <v>54</v>
      </c>
      <c r="D20" s="53">
        <f>round('타자_raw'!D21 / '타자_raw'!$D$2 * 100, 0)</f>
        <v>38</v>
      </c>
      <c r="E20" s="53">
        <f>round('타자_raw'!E21 / '타자_raw'!$E$2 * 100, 0)</f>
        <v>28</v>
      </c>
      <c r="F20" s="53">
        <f>round('타자_raw'!G21 / '타자_raw'!$G$2 * 100, 0)</f>
        <v>64</v>
      </c>
      <c r="H20" s="174">
        <f>round(100- '타자_raw'!Y21, 0)</f>
        <v>84</v>
      </c>
    </row>
    <row r="21">
      <c r="A21" s="5" t="s">
        <v>44</v>
      </c>
      <c r="B21" s="53">
        <f>round('타자_raw'!B22 / '타자_raw'!$B$2 * 100, 0)</f>
        <v>39</v>
      </c>
      <c r="C21" s="53">
        <f>round('타자_raw'!C22 / '타자_raw'!$C$2 * 100, 0)</f>
        <v>44</v>
      </c>
      <c r="D21" s="53">
        <f>round('타자_raw'!D22 / '타자_raw'!$D$2 * 100, 0)</f>
        <v>16</v>
      </c>
      <c r="E21" s="53">
        <f>round('타자_raw'!E22 / '타자_raw'!$E$2 * 100, 0)</f>
        <v>6</v>
      </c>
      <c r="F21" s="53">
        <f>round('타자_raw'!G22 / '타자_raw'!$G$2 * 100, 0)</f>
        <v>33</v>
      </c>
      <c r="H21" s="174">
        <f>round(100- '타자_raw'!Y22, 0)</f>
        <v>82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7.0"/>
    <col customWidth="1" min="3" max="3" width="8.0"/>
    <col customWidth="1" min="4" max="4" width="10.71"/>
    <col customWidth="1" min="5" max="5" width="10.29"/>
    <col customWidth="1" min="6" max="7" width="8.43"/>
    <col customWidth="1" min="8" max="8" width="8.0"/>
    <col customWidth="1" min="9" max="10" width="3.86"/>
    <col customWidth="1" min="11" max="11" width="3.43"/>
    <col customWidth="1" min="12" max="13" width="5.71"/>
    <col customWidth="1" min="14" max="15" width="8.0"/>
    <col customWidth="1" min="16" max="17" width="5.71"/>
    <col customWidth="1" min="18" max="18" width="8.0"/>
    <col customWidth="1" min="19" max="19" width="5.71"/>
    <col customWidth="1" min="20" max="20" width="8.0"/>
    <col customWidth="1" min="21" max="21" width="11.14"/>
    <col customWidth="1" min="22" max="22" width="8.43"/>
    <col customWidth="1" min="23" max="23" width="12.57"/>
    <col customWidth="1" min="24" max="24" width="10.71"/>
  </cols>
  <sheetData>
    <row r="1">
      <c r="A1" s="4" t="s">
        <v>2</v>
      </c>
      <c r="B1" s="4" t="s">
        <v>51</v>
      </c>
      <c r="C1" s="4" t="s">
        <v>59</v>
      </c>
      <c r="D1" s="176" t="s">
        <v>92</v>
      </c>
      <c r="E1" s="4" t="s">
        <v>61</v>
      </c>
      <c r="F1" s="4" t="s">
        <v>60</v>
      </c>
      <c r="G1" s="4" t="s">
        <v>65</v>
      </c>
      <c r="H1" s="4" t="s">
        <v>3</v>
      </c>
      <c r="I1" s="4" t="s">
        <v>47</v>
      </c>
      <c r="J1" s="4" t="s">
        <v>48</v>
      </c>
      <c r="K1" s="4" t="s">
        <v>49</v>
      </c>
      <c r="L1" s="4" t="s">
        <v>50</v>
      </c>
      <c r="M1" s="4" t="s">
        <v>6</v>
      </c>
      <c r="N1" s="4" t="s">
        <v>52</v>
      </c>
      <c r="O1" s="4" t="s">
        <v>53</v>
      </c>
      <c r="P1" s="4" t="s">
        <v>54</v>
      </c>
      <c r="Q1" s="4" t="s">
        <v>55</v>
      </c>
      <c r="R1" s="4" t="s">
        <v>56</v>
      </c>
      <c r="S1" s="4" t="s">
        <v>57</v>
      </c>
      <c r="T1" s="4" t="s">
        <v>58</v>
      </c>
      <c r="U1" s="4" t="s">
        <v>86</v>
      </c>
      <c r="V1" s="4" t="s">
        <v>63</v>
      </c>
      <c r="W1" s="4" t="s">
        <v>64</v>
      </c>
      <c r="X1" s="4" t="s">
        <v>93</v>
      </c>
    </row>
    <row r="2">
      <c r="A2" s="176" t="s">
        <v>109</v>
      </c>
      <c r="B2" s="105">
        <f>max(B3:B11)</f>
        <v>55</v>
      </c>
      <c r="C2" s="105">
        <f>SMALL(C3:C11, 3)</f>
        <v>6.750001688</v>
      </c>
      <c r="D2" s="105">
        <f>max(D3:D11)</f>
        <v>15.1875002</v>
      </c>
      <c r="E2" s="105">
        <f t="shared" ref="E2:G2" si="1">MIN(E3:E11)</f>
        <v>0</v>
      </c>
      <c r="F2" s="105">
        <f t="shared" si="1"/>
        <v>0.8727272727</v>
      </c>
      <c r="G2" s="105">
        <f t="shared" si="1"/>
        <v>2.036363636</v>
      </c>
      <c r="H2" s="105">
        <f t="shared" ref="H2:X2" si="2">max(H3:H11)</f>
        <v>15</v>
      </c>
      <c r="I2" s="105">
        <f t="shared" si="2"/>
        <v>8</v>
      </c>
      <c r="J2" s="105">
        <f t="shared" si="2"/>
        <v>3</v>
      </c>
      <c r="K2" s="105">
        <f t="shared" si="2"/>
        <v>1</v>
      </c>
      <c r="L2" s="105">
        <f t="shared" si="2"/>
        <v>293</v>
      </c>
      <c r="M2" s="105">
        <f t="shared" si="2"/>
        <v>254</v>
      </c>
      <c r="N2" s="105">
        <f t="shared" si="2"/>
        <v>65</v>
      </c>
      <c r="O2" s="105">
        <f t="shared" si="2"/>
        <v>2</v>
      </c>
      <c r="P2" s="105">
        <f t="shared" si="2"/>
        <v>38</v>
      </c>
      <c r="Q2" s="105">
        <f t="shared" si="2"/>
        <v>10</v>
      </c>
      <c r="R2" s="105">
        <f t="shared" si="2"/>
        <v>45</v>
      </c>
      <c r="S2" s="105">
        <f t="shared" si="2"/>
        <v>74</v>
      </c>
      <c r="T2" s="105">
        <f t="shared" si="2"/>
        <v>62</v>
      </c>
      <c r="U2" s="105">
        <f t="shared" si="2"/>
        <v>3.666666667</v>
      </c>
      <c r="V2" s="105">
        <f t="shared" si="2"/>
        <v>1.687500022</v>
      </c>
      <c r="W2" s="105">
        <f t="shared" si="2"/>
        <v>0.9310344828</v>
      </c>
      <c r="X2" s="105">
        <f t="shared" si="2"/>
        <v>66.66666667</v>
      </c>
    </row>
    <row r="3">
      <c r="A3" s="4" t="s">
        <v>24</v>
      </c>
      <c r="B3" s="105">
        <f>+'23 서구하반기(24)'!H28+'23 下코모도리그(24)'!H28+'24 上코모도리그(24)'!H28+'24 上디비전리그(24)'!H28</f>
        <v>2.666333333</v>
      </c>
      <c r="C3" s="162">
        <f t="shared" ref="C3:C12" si="3">+T3*9/B3</f>
        <v>57.38217277</v>
      </c>
      <c r="D3" s="109">
        <f t="shared" ref="D3:D12" si="4">(R3/B3*9)</f>
        <v>3.375421928</v>
      </c>
      <c r="E3" s="34">
        <f t="shared" ref="E3:E5" si="5">N3/B3</f>
        <v>1.500187523</v>
      </c>
      <c r="F3" s="163">
        <f t="shared" ref="F3:F5" si="6">(P3+Q3)/B3</f>
        <v>7.125890736</v>
      </c>
      <c r="G3" s="33">
        <f t="shared" ref="G3:G5" si="7">(N3+P3+Q3)/B3</f>
        <v>8.62607826</v>
      </c>
      <c r="H3" s="92">
        <f>+'23 서구하반기(24)'!B28+'23 下코모도리그(24)'!B28+'24 上코모도리그(24)'!B28+'24 上디비전리그(24)'!B28</f>
        <v>3</v>
      </c>
      <c r="I3" s="92">
        <f>+'23 서구하반기(24)'!C28+'23 下코모도리그(24)'!C28+'24 上코모도리그(24)'!C28+'24 上디비전리그(24)'!C28</f>
        <v>0</v>
      </c>
      <c r="J3" s="92">
        <f>+'23 서구하반기(24)'!D28+'23 下코모도리그(24)'!D28+'24 上코모도리그(24)'!D28+'24 上디비전리그(24)'!D28</f>
        <v>0</v>
      </c>
      <c r="K3" s="92">
        <f>+'23 서구하반기(24)'!E28+'23 下코모도리그(24)'!E28+'24 上코모도리그(24)'!E28+'24 上디비전리그(24)'!E28</f>
        <v>0</v>
      </c>
      <c r="L3" s="92">
        <f>+'23 서구하반기(24)'!F28+'23 下코모도리그(24)'!F28+'24 上코모도리그(24)'!F28+'24 上디비전리그(24)'!F28</f>
        <v>32</v>
      </c>
      <c r="M3" s="92">
        <f>+'23 서구하반기(24)'!G28+'23 下코모도리그(24)'!G28+'24 上코모도리그(24)'!G28+'24 上디비전리그(24)'!G28</f>
        <v>12</v>
      </c>
      <c r="N3" s="106">
        <f>+'23 서구하반기(24)'!I28+'23 下코모도리그(24)'!I28+'24 上코모도리그(24)'!I28+'24 上디비전리그(24)'!I28</f>
        <v>4</v>
      </c>
      <c r="O3" s="92">
        <f>+'23 서구하반기(24)'!J28+'23 下코모도리그(24)'!J28+'24 上코모도리그(24)'!J28+'24 上디비전리그(24)'!J28</f>
        <v>0</v>
      </c>
      <c r="P3" s="161">
        <f>+'23 서구하반기(24)'!K28+'23 下코모도리그(24)'!K28+'24 上코모도리그(24)'!K28+'24 上디비전리그(24)'!K28</f>
        <v>19</v>
      </c>
      <c r="Q3" s="161">
        <f>+'23 서구하반기(24)'!L28+'23 下코모도리그(24)'!L28+'24 上코모도리그(24)'!L28+'24 上디비전리그(24)'!L28</f>
        <v>0</v>
      </c>
      <c r="R3" s="161">
        <f>+'23 서구하반기(24)'!M28+'23 下코모도리그(24)'!M28+'24 上코모도리그(24)'!M28+'24 上디비전리그(24)'!M28</f>
        <v>1</v>
      </c>
      <c r="S3" s="92">
        <f>+'23 서구하반기(24)'!N28+'23 下코모도리그(24)'!N28+'24 上코모도리그(24)'!N28+'24 上디비전리그(24)'!N28</f>
        <v>22</v>
      </c>
      <c r="T3" s="92">
        <f>+'23 서구하반기(24)'!O28+'23 下코모도리그(24)'!O28+'24 上코모도리그(24)'!O28+'24 上디비전리그(24)'!O28</f>
        <v>17</v>
      </c>
      <c r="U3" s="34">
        <f t="shared" ref="U3:U5" si="8">B3/H3</f>
        <v>0.8887777778</v>
      </c>
      <c r="V3" s="33">
        <f t="shared" ref="V3:V5" si="9">R3/B3</f>
        <v>0.3750468809</v>
      </c>
      <c r="W3" s="35">
        <f t="shared" ref="W3:W5" si="10">T3/S3</f>
        <v>0.7727272727</v>
      </c>
      <c r="X3" s="109">
        <f t="shared" ref="X3:X11" si="11">+(Q3+P3)/L3*100</f>
        <v>59.375</v>
      </c>
    </row>
    <row r="4">
      <c r="A4" s="4" t="s">
        <v>29</v>
      </c>
      <c r="B4" s="105">
        <f>+'23 서구하반기(24)'!H30+'23 下코모도리그(24)'!H30+'24 上코모도리그(24)'!H30+'24 上디비전리그(24)'!H30</f>
        <v>1.333333</v>
      </c>
      <c r="C4" s="108">
        <f t="shared" si="3"/>
        <v>6.750001688</v>
      </c>
      <c r="D4" s="109">
        <f t="shared" si="4"/>
        <v>13.50000338</v>
      </c>
      <c r="E4" s="34">
        <f t="shared" si="5"/>
        <v>3.00000075</v>
      </c>
      <c r="F4" s="163">
        <f t="shared" si="6"/>
        <v>3.00000075</v>
      </c>
      <c r="G4" s="33">
        <f t="shared" si="7"/>
        <v>6.0000015</v>
      </c>
      <c r="H4" s="92">
        <f>+'23 서구하반기(24)'!B30+'23 下코모도리그(24)'!B30+'24 上코모도리그(24)'!B30+'24 上디비전리그(24)'!B30</f>
        <v>3</v>
      </c>
      <c r="I4" s="92">
        <f>+'23 서구하반기(24)'!C30+'23 下코모도리그(24)'!C30+'24 上코모도리그(24)'!C30+'24 上디비전리그(24)'!C30</f>
        <v>1</v>
      </c>
      <c r="J4" s="92">
        <f>+'23 서구하반기(24)'!D30+'23 下코모도리그(24)'!D30+'24 上코모도리그(24)'!D30+'24 上디비전리그(24)'!D30</f>
        <v>0</v>
      </c>
      <c r="K4" s="92">
        <f>+'23 서구하반기(24)'!E30+'23 下코모도리그(24)'!E30+'24 上코모도리그(24)'!E30+'24 上디비전리그(24)'!E30</f>
        <v>0</v>
      </c>
      <c r="L4" s="92">
        <f>+'23 서구하반기(24)'!F30+'23 下코모도리그(24)'!F30+'24 上코모도리그(24)'!F30+'24 上디비전리그(24)'!F30</f>
        <v>15</v>
      </c>
      <c r="M4" s="92">
        <f>+'23 서구하반기(24)'!G30+'23 下코모도리그(24)'!G30+'24 上코모도리그(24)'!G30+'24 上디비전리그(24)'!G30</f>
        <v>11</v>
      </c>
      <c r="N4" s="106">
        <f>+'23 서구하반기(24)'!I30+'23 下코모도리그(24)'!I30+'24 上코모도리그(24)'!I30+'24 上디비전리그(24)'!I30</f>
        <v>4</v>
      </c>
      <c r="O4" s="92">
        <f>+'23 서구하반기(24)'!J30+'23 下코모도리그(24)'!J30+'24 上코모도리그(24)'!J30+'24 上디비전리그(24)'!J30</f>
        <v>0</v>
      </c>
      <c r="P4" s="161">
        <f>+'23 서구하반기(24)'!K30+'23 下코모도리그(24)'!K30+'24 上코모도리그(24)'!K30+'24 上디비전리그(24)'!K30</f>
        <v>4</v>
      </c>
      <c r="Q4" s="161">
        <f>+'23 서구하반기(24)'!L30+'23 下코모도리그(24)'!L30+'24 上코모도리그(24)'!L30+'24 上디비전리그(24)'!L30</f>
        <v>0</v>
      </c>
      <c r="R4" s="161">
        <f>+'23 서구하반기(24)'!M30+'23 下코모도리그(24)'!M30+'24 上코모도리그(24)'!M30+'24 上디비전리그(24)'!M30</f>
        <v>2</v>
      </c>
      <c r="S4" s="92">
        <f>+'23 서구하반기(24)'!N30+'23 下코모도리그(24)'!N30+'24 上코모도리그(24)'!N30+'24 上디비전리그(24)'!N30</f>
        <v>7</v>
      </c>
      <c r="T4" s="92">
        <f>+'23 서구하반기(24)'!O30+'23 下코모도리그(24)'!O30+'24 上코모도리그(24)'!O30+'24 上디비전리그(24)'!O30</f>
        <v>1</v>
      </c>
      <c r="U4" s="34">
        <f t="shared" si="8"/>
        <v>0.4444443333</v>
      </c>
      <c r="V4" s="33">
        <f t="shared" si="9"/>
        <v>1.500000375</v>
      </c>
      <c r="W4" s="35">
        <f t="shared" si="10"/>
        <v>0.1428571429</v>
      </c>
      <c r="X4" s="109">
        <f t="shared" si="11"/>
        <v>26.66666667</v>
      </c>
    </row>
    <row r="5">
      <c r="A5" s="4" t="s">
        <v>33</v>
      </c>
      <c r="B5" s="105">
        <f>+'23 서구하반기(24)'!H31+'23 下코모도리그(24)'!H31+'24 上코모도리그(24)'!H31+'24 上디비전리그(24)'!H31</f>
        <v>55</v>
      </c>
      <c r="C5" s="108">
        <f t="shared" si="3"/>
        <v>7.690909091</v>
      </c>
      <c r="D5" s="109">
        <f t="shared" si="4"/>
        <v>7.036363636</v>
      </c>
      <c r="E5" s="34">
        <f t="shared" si="5"/>
        <v>1.163636364</v>
      </c>
      <c r="F5" s="33">
        <f t="shared" si="6"/>
        <v>0.8727272727</v>
      </c>
      <c r="G5" s="33">
        <f t="shared" si="7"/>
        <v>2.036363636</v>
      </c>
      <c r="H5" s="92">
        <f>+'23 서구하반기(24)'!B31+'23 下코모도리그(24)'!B31+'24 上코모도리그(24)'!B31+'24 上디비전리그(24)'!B31</f>
        <v>15</v>
      </c>
      <c r="I5" s="155">
        <f>+'23 서구하반기(24)'!C31+'23 下코모도리그(24)'!C31+'24 上코모도리그(24)'!C31+'24 上디비전리그(24)'!C31</f>
        <v>8</v>
      </c>
      <c r="J5" s="92">
        <f>+'23 서구하반기(24)'!D31+'23 下코모도리그(24)'!D31+'24 上코모도리그(24)'!D31+'24 上디비전리그(24)'!D31</f>
        <v>3</v>
      </c>
      <c r="K5" s="92">
        <f>+'23 서구하반기(24)'!E31+'23 下코모도리그(24)'!E31+'24 上코모도리그(24)'!E31+'24 上디비전리그(24)'!E31</f>
        <v>1</v>
      </c>
      <c r="L5" s="92">
        <f>+'23 서구하반기(24)'!F31+'23 下코모도리그(24)'!F31+'24 上코모도리그(24)'!F31+'24 上디비전리그(24)'!F31</f>
        <v>293</v>
      </c>
      <c r="M5" s="92">
        <f>+'23 서구하반기(24)'!G31+'23 下코모도리그(24)'!G31+'24 上코모도리그(24)'!G31+'24 上디비전리그(24)'!G31</f>
        <v>254</v>
      </c>
      <c r="N5" s="106">
        <f>+'23 서구하반기(24)'!I31+'23 下코모도리그(24)'!I31+'24 上코모도리그(24)'!I31+'24 上디비전리그(24)'!I31</f>
        <v>64</v>
      </c>
      <c r="O5" s="92">
        <f>+'23 서구하반기(24)'!J31+'23 下코모도리그(24)'!J31+'24 上코모도리그(24)'!J31+'24 上디비전리그(24)'!J31</f>
        <v>1</v>
      </c>
      <c r="P5" s="161">
        <f>+'23 서구하반기(24)'!K31+'23 下코모도리그(24)'!K31+'24 上코모도리그(24)'!K31+'24 上디비전리그(24)'!K31</f>
        <v>38</v>
      </c>
      <c r="Q5" s="161">
        <f>+'23 서구하반기(24)'!L31+'23 下코모도리그(24)'!L31+'24 上코모도리그(24)'!L31+'24 上디비전리그(24)'!L31</f>
        <v>10</v>
      </c>
      <c r="R5" s="164">
        <f>+'23 서구하반기(24)'!M31+'23 下코모도리그(24)'!M31+'24 上코모도리그(24)'!M31+'24 上디비전리그(24)'!M31</f>
        <v>43</v>
      </c>
      <c r="S5" s="92">
        <f>+'23 서구하반기(24)'!N31+'23 下코모도리그(24)'!N31+'24 上코모도리그(24)'!N31+'24 上디비전리그(24)'!N31</f>
        <v>69</v>
      </c>
      <c r="T5" s="92">
        <f>+'23 서구하반기(24)'!O31+'23 下코모도리그(24)'!O31+'24 上코모도리그(24)'!O31+'24 上디비전리그(24)'!O31</f>
        <v>47</v>
      </c>
      <c r="U5" s="34">
        <f t="shared" si="8"/>
        <v>3.666666667</v>
      </c>
      <c r="V5" s="33">
        <f t="shared" si="9"/>
        <v>0.7818181818</v>
      </c>
      <c r="W5" s="165">
        <f t="shared" si="10"/>
        <v>0.6811594203</v>
      </c>
      <c r="X5" s="166">
        <f t="shared" si="11"/>
        <v>16.38225256</v>
      </c>
    </row>
    <row r="6">
      <c r="A6" s="4" t="s">
        <v>35</v>
      </c>
      <c r="B6" s="105">
        <f>'24 上코모도리그(24)'!H32+'24 上디비전리그(24)'!H32</f>
        <v>0.3333333</v>
      </c>
      <c r="C6" s="108">
        <f t="shared" si="3"/>
        <v>0</v>
      </c>
      <c r="D6" s="109">
        <f t="shared" si="4"/>
        <v>0</v>
      </c>
      <c r="E6" s="34"/>
      <c r="F6" s="33"/>
      <c r="G6" s="33"/>
      <c r="H6" s="92">
        <f>'24 上코모도리그(24)'!B32+'24 上디비전리그(24)'!B32</f>
        <v>1</v>
      </c>
      <c r="I6" s="92">
        <f>'24 上코모도리그(24)'!C32+'24 上디비전리그(24)'!C32</f>
        <v>0</v>
      </c>
      <c r="J6" s="92">
        <f>'24 上코모도리그(24)'!D32+'24 上디비전리그(24)'!D32</f>
        <v>0</v>
      </c>
      <c r="K6" s="92">
        <f>'24 上코모도리그(24)'!E32+'24 上디비전리그(24)'!E32</f>
        <v>0</v>
      </c>
      <c r="L6" s="92">
        <f>'24 上코모도리그(24)'!F32+'24 上디비전리그(24)'!F32</f>
        <v>3</v>
      </c>
      <c r="M6" s="92">
        <f>'24 上코모도리그(24)'!G32+'24 上디비전리그(24)'!G32</f>
        <v>1</v>
      </c>
      <c r="N6" s="106">
        <f>'24 上코모도리그(24)'!I32+'24 上디비전리그(24)'!I32</f>
        <v>0</v>
      </c>
      <c r="O6" s="92">
        <f>'24 上코모도리그(24)'!J32+'24 上디비전리그(24)'!J32</f>
        <v>0</v>
      </c>
      <c r="P6" s="161">
        <f>'24 上코모도리그(24)'!K32+'24 上디비전리그(24)'!K32</f>
        <v>2</v>
      </c>
      <c r="Q6" s="161">
        <f>'24 上코모도리그(24)'!L32+'24 上디비전리그(24)'!L32</f>
        <v>0</v>
      </c>
      <c r="R6" s="161">
        <f>'24 上코모도리그(24)'!M32+'24 上디비전리그(24)'!M32</f>
        <v>0</v>
      </c>
      <c r="S6" s="92">
        <f>'24 上코모도리그(24)'!N32+'24 上디비전리그(24)'!N32</f>
        <v>0</v>
      </c>
      <c r="T6" s="92">
        <f>'24 上코모도리그(24)'!O32+'24 上디비전리그(24)'!O32</f>
        <v>0</v>
      </c>
      <c r="U6" s="34"/>
      <c r="V6" s="33"/>
      <c r="W6" s="35"/>
      <c r="X6" s="109">
        <f t="shared" si="11"/>
        <v>66.66666667</v>
      </c>
    </row>
    <row r="7">
      <c r="A7" s="4" t="s">
        <v>36</v>
      </c>
      <c r="B7" s="105">
        <f>+'23 서구하반기(24)'!H32+'23 下코모도리그(24)'!H32+'24 上코모도리그(24)'!H33+'24 上디비전리그(24)'!H33</f>
        <v>7.66666</v>
      </c>
      <c r="C7" s="162">
        <f t="shared" si="3"/>
        <v>31.69567974</v>
      </c>
      <c r="D7" s="109">
        <f t="shared" si="4"/>
        <v>7.043484386</v>
      </c>
      <c r="E7" s="34">
        <f t="shared" ref="E7:E12" si="12">N7/B7</f>
        <v>2.217393233</v>
      </c>
      <c r="F7" s="163">
        <f t="shared" ref="F7:F12" si="13">(P7+Q7)/B7</f>
        <v>3.130437505</v>
      </c>
      <c r="G7" s="33">
        <f t="shared" ref="G7:G12" si="14">(N7+P7+Q7)/B7</f>
        <v>5.347830737</v>
      </c>
      <c r="H7" s="92">
        <f>+'23 서구하반기(24)'!B32+'23 下코모도리그(24)'!B32+'24 上코모도리그(24)'!B33+'24 上디비전리그(24)'!B33</f>
        <v>7</v>
      </c>
      <c r="I7" s="92">
        <f>+'23 서구하반기(24)'!C32+'23 下코모도리그(24)'!C32+'24 上코모도리그(24)'!C33+'24 上디비전리그(24)'!C33</f>
        <v>2</v>
      </c>
      <c r="J7" s="92">
        <f>+'23 서구하반기(24)'!D32+'23 下코모도리그(24)'!D32+'24 上코모도리그(24)'!D33+'24 上디비전리그(24)'!D33</f>
        <v>2</v>
      </c>
      <c r="K7" s="92">
        <f>+'23 서구하반기(24)'!E32+'23 下코모도리그(24)'!E32+'24 上코모도리그(24)'!E33+'24 上디비전리그(24)'!E33</f>
        <v>0</v>
      </c>
      <c r="L7" s="92">
        <f>+'23 서구하반기(24)'!F32+'23 下코모도리그(24)'!F32+'24 上코모도리그(24)'!F33+'24 上디비전리그(24)'!F33</f>
        <v>64</v>
      </c>
      <c r="M7" s="92">
        <f>+'23 서구하반기(24)'!G32+'23 下코모도리그(24)'!G32+'24 上코모도리그(24)'!G33+'24 上디비전리그(24)'!G33</f>
        <v>42</v>
      </c>
      <c r="N7" s="106">
        <f>+'23 서구하반기(24)'!I32+'23 下코모도리그(24)'!I32+'24 上코모도리그(24)'!I33+'24 上디비전리그(24)'!I33</f>
        <v>17</v>
      </c>
      <c r="O7" s="92">
        <f>+'23 서구하반기(24)'!J32+'23 下코모도리그(24)'!J32+'24 上코모도리그(24)'!J33+'24 上디비전리그(24)'!J33</f>
        <v>0</v>
      </c>
      <c r="P7" s="161">
        <f>+'23 서구하반기(24)'!K32+'23 下코모도리그(24)'!K32+'24 上코모도리그(24)'!K33+'24 上디비전리그(24)'!K33</f>
        <v>23</v>
      </c>
      <c r="Q7" s="161">
        <f>+'23 서구하반기(24)'!L32+'23 下코모도리그(24)'!L32+'24 上코모도리그(24)'!L33+'24 上디비전리그(24)'!L33</f>
        <v>1</v>
      </c>
      <c r="R7" s="161">
        <f>+'23 서구하반기(24)'!M32+'23 下코모도리그(24)'!M32+'24 上코모도리그(24)'!M33+'24 上디비전리그(24)'!M33</f>
        <v>6</v>
      </c>
      <c r="S7" s="92">
        <f>+'23 서구하반기(24)'!N32+'23 下코모도리그(24)'!N32+'24 上코모도리그(24)'!N33+'24 上디비전리그(24)'!N33</f>
        <v>29</v>
      </c>
      <c r="T7" s="92">
        <f>+'23 서구하반기(24)'!O32+'23 下코모도리그(24)'!O32+'24 上코모도리그(24)'!O33+'24 上디비전리그(24)'!O33</f>
        <v>27</v>
      </c>
      <c r="U7" s="34">
        <f t="shared" ref="U7:U11" si="15">B7/H7</f>
        <v>1.095237143</v>
      </c>
      <c r="V7" s="33">
        <f t="shared" ref="V7:V12" si="16">R7/B7</f>
        <v>0.7826093762</v>
      </c>
      <c r="W7" s="167">
        <f t="shared" ref="W7:W12" si="17">T7/S7</f>
        <v>0.9310344828</v>
      </c>
      <c r="X7" s="109">
        <f t="shared" si="11"/>
        <v>37.5</v>
      </c>
    </row>
    <row r="8">
      <c r="A8" s="4" t="s">
        <v>37</v>
      </c>
      <c r="B8" s="105">
        <f>+'23 서구하반기(24)'!H33+'23 下코모도리그(24)'!H33+'24 上코모도리그(24)'!H34+'24 上디비전리그(24)'!H34</f>
        <v>22.999966</v>
      </c>
      <c r="C8" s="108">
        <f t="shared" si="3"/>
        <v>24.26090543</v>
      </c>
      <c r="D8" s="109">
        <f t="shared" si="4"/>
        <v>10.17392808</v>
      </c>
      <c r="E8" s="34">
        <f t="shared" si="12"/>
        <v>2.826091134</v>
      </c>
      <c r="F8" s="33">
        <f t="shared" si="13"/>
        <v>1.782611331</v>
      </c>
      <c r="G8" s="33">
        <f t="shared" si="14"/>
        <v>4.608702465</v>
      </c>
      <c r="H8" s="92">
        <f>+'23 서구하반기(24)'!B33+'23 下코모도리그(24)'!B33+'24 上코모도리그(24)'!B34+'24 上디비전리그(24)'!B34</f>
        <v>10</v>
      </c>
      <c r="I8" s="92">
        <f>+'23 서구하반기(24)'!C33+'23 下코모도리그(24)'!C33+'24 上코모도리그(24)'!C34+'24 上디비전리그(24)'!C34</f>
        <v>2</v>
      </c>
      <c r="J8" s="92">
        <f>+'23 서구하반기(24)'!D33+'23 下코모도리그(24)'!D33+'24 上코모도리그(24)'!D34+'24 上디비전리그(24)'!D34</f>
        <v>3</v>
      </c>
      <c r="K8" s="92">
        <f>+'23 서구하반기(24)'!E33+'23 下코모도리그(24)'!E33+'24 上코모도리그(24)'!E34+'24 上디비전리그(24)'!E34</f>
        <v>0</v>
      </c>
      <c r="L8" s="92">
        <f>+'23 서구하반기(24)'!F33+'23 下코모도리그(24)'!F33+'24 上코모도리그(24)'!F34+'24 上디비전리그(24)'!F34</f>
        <v>170</v>
      </c>
      <c r="M8" s="92">
        <f>+'23 서구하반기(24)'!G33+'23 下코모도리그(24)'!G33+'24 上코모도리그(24)'!G34+'24 上디비전리그(24)'!G34</f>
        <v>125</v>
      </c>
      <c r="N8" s="106">
        <f>+'23 서구하반기(24)'!I33+'23 下코모도리그(24)'!I33+'24 上코모도리그(24)'!I34+'24 上디비전리그(24)'!I34</f>
        <v>65</v>
      </c>
      <c r="O8" s="92">
        <f>+'23 서구하반기(24)'!J33+'23 下코모도리그(24)'!J33+'24 上코모도리그(24)'!J34+'24 上디비전리그(24)'!J34</f>
        <v>1</v>
      </c>
      <c r="P8" s="161">
        <f>+'23 서구하반기(24)'!K33+'23 下코모도리그(24)'!K33+'24 上코모도리그(24)'!K34+'24 上디비전리그(24)'!K34</f>
        <v>32</v>
      </c>
      <c r="Q8" s="161">
        <f>+'23 서구하반기(24)'!L33+'23 下코모도리그(24)'!L33+'24 上코모도리그(24)'!L34+'24 上디비전리그(24)'!L34</f>
        <v>9</v>
      </c>
      <c r="R8" s="161">
        <f>+'23 서구하반기(24)'!M33+'23 下코모도리그(24)'!M33+'24 上코모도리그(24)'!M34+'24 上디비전리그(24)'!M34</f>
        <v>26</v>
      </c>
      <c r="S8" s="92">
        <f>+'23 서구하반기(24)'!N33+'23 下코모도리그(24)'!N33+'24 上코모도리그(24)'!N34+'24 上디비전리그(24)'!N34</f>
        <v>74</v>
      </c>
      <c r="T8" s="92">
        <f>+'23 서구하반기(24)'!O33+'23 下코모도리그(24)'!O33+'24 上코모도리그(24)'!O34+'24 上디비전리그(24)'!O34</f>
        <v>62</v>
      </c>
      <c r="U8" s="34">
        <f t="shared" si="15"/>
        <v>2.2999966</v>
      </c>
      <c r="V8" s="33">
        <f t="shared" si="16"/>
        <v>1.130436454</v>
      </c>
      <c r="W8" s="35">
        <f t="shared" si="17"/>
        <v>0.8378378378</v>
      </c>
      <c r="X8" s="109">
        <f t="shared" si="11"/>
        <v>24.11764706</v>
      </c>
    </row>
    <row r="9">
      <c r="A9" s="4" t="s">
        <v>40</v>
      </c>
      <c r="B9" s="105">
        <f>'24 上코모도리그(24)'!H35+'24 上디비전리그(24)'!H35</f>
        <v>4.666666667</v>
      </c>
      <c r="C9" s="162">
        <f t="shared" si="3"/>
        <v>44.35714286</v>
      </c>
      <c r="D9" s="109">
        <f t="shared" si="4"/>
        <v>9.642857143</v>
      </c>
      <c r="E9" s="168">
        <f t="shared" si="12"/>
        <v>5.357142857</v>
      </c>
      <c r="F9" s="33">
        <f t="shared" si="13"/>
        <v>1.928571429</v>
      </c>
      <c r="G9" s="33">
        <f t="shared" si="14"/>
        <v>7.285714286</v>
      </c>
      <c r="H9" s="92">
        <f>'24 上코모도리그(24)'!B35+'24 上디비전리그(24)'!B35</f>
        <v>4</v>
      </c>
      <c r="I9" s="92">
        <f>'24 上코모도리그(24)'!C35+'24 上디비전리그(24)'!C35</f>
        <v>0</v>
      </c>
      <c r="J9" s="92">
        <f>'24 上코모도리그(24)'!D35+'24 上디비전리그(24)'!D35</f>
        <v>2</v>
      </c>
      <c r="K9" s="92">
        <f>'24 上코모도리그(24)'!E35+'24 上디비전리그(24)'!E35</f>
        <v>0</v>
      </c>
      <c r="L9" s="92">
        <f>'24 上코모도리그(24)'!F35+'24 上디비전리그(24)'!F35</f>
        <v>50</v>
      </c>
      <c r="M9" s="92">
        <f>'24 上코모도리그(24)'!G35+'24 上디비전리그(24)'!G35</f>
        <v>41</v>
      </c>
      <c r="N9" s="106">
        <f>'24 上코모도리그(24)'!I35+'24 上디비전리그(24)'!I35</f>
        <v>25</v>
      </c>
      <c r="O9" s="147">
        <f>'24 上코모도리그(24)'!J35+'24 上디비전리그(24)'!J35</f>
        <v>2</v>
      </c>
      <c r="P9" s="161">
        <f>'24 上코모도리그(24)'!K35+'24 上디비전리그(24)'!K35</f>
        <v>7</v>
      </c>
      <c r="Q9" s="161">
        <f>'24 上코모도리그(24)'!L35+'24 上디비전리그(24)'!L35</f>
        <v>2</v>
      </c>
      <c r="R9" s="161">
        <f>'24 上코모도리그(24)'!M35+'24 上디비전리그(24)'!M35</f>
        <v>5</v>
      </c>
      <c r="S9" s="92">
        <f>'24 上코모도리그(24)'!N35+'24 上디비전리그(24)'!N35</f>
        <v>31</v>
      </c>
      <c r="T9" s="92">
        <f>'24 上코모도리그(24)'!O35+'24 上디비전리그(24)'!O35</f>
        <v>23</v>
      </c>
      <c r="U9" s="34">
        <f t="shared" si="15"/>
        <v>1.166666667</v>
      </c>
      <c r="V9" s="33">
        <f t="shared" si="16"/>
        <v>1.071428571</v>
      </c>
      <c r="W9" s="35">
        <f t="shared" si="17"/>
        <v>0.7419354839</v>
      </c>
      <c r="X9" s="166">
        <f t="shared" si="11"/>
        <v>18</v>
      </c>
    </row>
    <row r="10">
      <c r="A10" s="4" t="s">
        <v>42</v>
      </c>
      <c r="B10" s="105">
        <f>+'23 서구하반기(24)'!H34+'23 下코모도리그(24)'!H34+'24 上코모도리그(24)'!H36+'24 上디비전리그(24)'!H36</f>
        <v>0.6666666633</v>
      </c>
      <c r="C10" s="108">
        <f t="shared" si="3"/>
        <v>0</v>
      </c>
      <c r="D10" s="109">
        <f t="shared" si="4"/>
        <v>0</v>
      </c>
      <c r="E10" s="34">
        <f t="shared" si="12"/>
        <v>0</v>
      </c>
      <c r="F10" s="33">
        <f t="shared" si="13"/>
        <v>4.500000023</v>
      </c>
      <c r="G10" s="33">
        <f t="shared" si="14"/>
        <v>4.500000023</v>
      </c>
      <c r="H10" s="92">
        <f>+'23 서구하반기(24)'!B34+'23 下코모도리그(24)'!B34+'24 上코모도리그(24)'!B36+'24 上디비전리그(24)'!B36</f>
        <v>2</v>
      </c>
      <c r="I10" s="92">
        <f>+'23 서구하반기(24)'!C34+'23 下코모도리그(24)'!C34+'24 上코모도리그(24)'!C36+'24 上디비전리그(24)'!C36</f>
        <v>0</v>
      </c>
      <c r="J10" s="92">
        <f>+'23 서구하반기(24)'!D34+'23 下코모도리그(24)'!D34+'24 上코모도리그(24)'!D36+'24 上디비전리그(24)'!D36</f>
        <v>0</v>
      </c>
      <c r="K10" s="92">
        <f>+'23 서구하반기(24)'!E34+'23 下코모도리그(24)'!E34+'24 上코모도리그(24)'!E36+'24 上디비전리그(24)'!E36</f>
        <v>1</v>
      </c>
      <c r="L10" s="92">
        <f>+'23 서구하반기(24)'!F34+'23 下코모도리그(24)'!F34+'24 上코모도리그(24)'!F36+'24 上디비전리그(24)'!F36</f>
        <v>5</v>
      </c>
      <c r="M10" s="92">
        <f>+'23 서구하반기(24)'!G34+'23 下코모도리그(24)'!G34+'24 上코모도리그(24)'!G36+'24 上디비전리그(24)'!G36</f>
        <v>2</v>
      </c>
      <c r="N10" s="106">
        <f>+'23 서구하반기(24)'!I34+'23 下코모도리그(24)'!I34+'24 上코모도리그(24)'!I36+'24 上디비전리그(24)'!I36</f>
        <v>0</v>
      </c>
      <c r="O10" s="92">
        <f>+'23 서구하반기(24)'!J34+'23 下코모도리그(24)'!J34+'24 上코모도리그(24)'!J36+'24 上디비전리그(24)'!J36</f>
        <v>0</v>
      </c>
      <c r="P10" s="161">
        <f>+'23 서구하반기(24)'!K34+'23 下코모도리그(24)'!K34+'24 上코모도리그(24)'!K36+'24 上디비전리그(24)'!K36</f>
        <v>2</v>
      </c>
      <c r="Q10" s="161">
        <f>+'23 서구하반기(24)'!L34+'23 下코모도리그(24)'!L34+'24 上코모도리그(24)'!L36+'24 上디비전리그(24)'!L36</f>
        <v>1</v>
      </c>
      <c r="R10" s="161">
        <f>+'23 서구하반기(24)'!M34+'23 下코모도리그(24)'!M34+'24 上코모도리그(24)'!M36+'24 上디비전리그(24)'!M36</f>
        <v>0</v>
      </c>
      <c r="S10" s="92">
        <f>+'23 서구하반기(24)'!N34+'23 下코모도리그(24)'!N34+'24 上코모도리그(24)'!N36+'24 上디비전리그(24)'!N36</f>
        <v>1</v>
      </c>
      <c r="T10" s="92">
        <f>+'23 서구하반기(24)'!O34+'23 下코모도리그(24)'!O34+'24 上코모도리그(24)'!O36+'24 上디비전리그(24)'!O36</f>
        <v>0</v>
      </c>
      <c r="U10" s="34">
        <f t="shared" si="15"/>
        <v>0.3333333317</v>
      </c>
      <c r="V10" s="33">
        <f t="shared" si="16"/>
        <v>0</v>
      </c>
      <c r="W10" s="35">
        <f t="shared" si="17"/>
        <v>0</v>
      </c>
      <c r="X10" s="109">
        <f t="shared" si="11"/>
        <v>60</v>
      </c>
    </row>
    <row r="11">
      <c r="A11" s="4" t="s">
        <v>43</v>
      </c>
      <c r="B11" s="105">
        <f>+'23 서구하반기(24)'!H35+'23 下코모도리그(24)'!H35+'24 上코모도리그(24)'!H37+'24 上디비전리그(24)'!H37</f>
        <v>26.66666632</v>
      </c>
      <c r="C11" s="108">
        <f t="shared" si="3"/>
        <v>11.81250015</v>
      </c>
      <c r="D11" s="109">
        <f t="shared" si="4"/>
        <v>15.1875002</v>
      </c>
      <c r="E11" s="34">
        <f t="shared" si="12"/>
        <v>1.162500015</v>
      </c>
      <c r="F11" s="33">
        <f t="shared" si="13"/>
        <v>1.612500021</v>
      </c>
      <c r="G11" s="33">
        <f t="shared" si="14"/>
        <v>2.775000036</v>
      </c>
      <c r="H11" s="92">
        <f>+'23 서구하반기(24)'!B35+'23 下코모도리그(24)'!B35+'24 上코모도리그(24)'!B37+'24 上디비전리그(24)'!B37</f>
        <v>14</v>
      </c>
      <c r="I11" s="92">
        <f>+'23 서구하반기(24)'!C35+'23 下코모도리그(24)'!C35+'24 上코모도리그(24)'!C37+'24 上디비전리그(24)'!C37</f>
        <v>3</v>
      </c>
      <c r="J11" s="92">
        <f>+'23 서구하반기(24)'!D35+'23 下코모도리그(24)'!D35+'24 上코모도리그(24)'!D37+'24 上디비전리그(24)'!D37</f>
        <v>3</v>
      </c>
      <c r="K11" s="92">
        <f>+'23 서구하반기(24)'!E35+'23 下코모도리그(24)'!E35+'24 上코모도리그(24)'!E37+'24 上디비전리그(24)'!E37</f>
        <v>0</v>
      </c>
      <c r="L11" s="92">
        <f>+'23 서구하반기(24)'!F35+'23 下코모도리그(24)'!F35+'24 上코모도리그(24)'!F37+'24 上디비전리그(24)'!F37</f>
        <v>160</v>
      </c>
      <c r="M11" s="92">
        <f>+'23 서구하반기(24)'!G35+'23 下코모도리그(24)'!G35+'24 上코모도리그(24)'!G37+'24 上디비전리그(24)'!G37</f>
        <v>113</v>
      </c>
      <c r="N11" s="106">
        <f>+'23 서구하반기(24)'!I35+'23 下코모도리그(24)'!I35+'24 上코모도리그(24)'!I37+'24 上디비전리그(24)'!I37</f>
        <v>31</v>
      </c>
      <c r="O11" s="92">
        <f>+'23 서구하반기(24)'!J35+'23 下코모도리그(24)'!J35+'24 上코모도리그(24)'!J37+'24 上디비전리그(24)'!J37</f>
        <v>0</v>
      </c>
      <c r="P11" s="161">
        <f>+'23 서구하반기(24)'!K35+'23 下코모도리그(24)'!K35+'24 上코모도리그(24)'!K37+'24 上디비전리그(24)'!K37</f>
        <v>33</v>
      </c>
      <c r="Q11" s="161">
        <f>+'23 서구하반기(24)'!L35+'23 下코모도리그(24)'!L35+'24 上코모도리그(24)'!L37+'24 上디비전리그(24)'!L37</f>
        <v>10</v>
      </c>
      <c r="R11" s="164">
        <f>+'23 서구하반기(24)'!M35+'23 下코모도리그(24)'!M35+'24 上코모도리그(24)'!M37+'24 上디비전리그(24)'!M37</f>
        <v>45</v>
      </c>
      <c r="S11" s="92">
        <f>+'23 서구하반기(24)'!N35+'23 下코모도리그(24)'!N35+'24 上코모도리그(24)'!N37+'24 上디비전리그(24)'!N37</f>
        <v>42</v>
      </c>
      <c r="T11" s="92">
        <f>+'23 서구하반기(24)'!O35+'23 下코모도리그(24)'!O35+'24 上코모도리그(24)'!O37+'24 上디비전리그(24)'!O37</f>
        <v>35</v>
      </c>
      <c r="U11" s="34">
        <f t="shared" si="15"/>
        <v>1.90476188</v>
      </c>
      <c r="V11" s="33">
        <f t="shared" si="16"/>
        <v>1.687500022</v>
      </c>
      <c r="W11" s="35">
        <f t="shared" si="17"/>
        <v>0.8333333333</v>
      </c>
      <c r="X11" s="109">
        <f t="shared" si="11"/>
        <v>26.875</v>
      </c>
    </row>
    <row r="12">
      <c r="A12" s="23" t="s">
        <v>45</v>
      </c>
      <c r="B12" s="37">
        <f>SUM(B3:B11)</f>
        <v>121.9996253</v>
      </c>
      <c r="C12" s="38">
        <f t="shared" si="3"/>
        <v>15.6393923</v>
      </c>
      <c r="D12" s="109">
        <f t="shared" si="4"/>
        <v>9.442651953</v>
      </c>
      <c r="E12" s="40">
        <f t="shared" si="12"/>
        <v>1.721316762</v>
      </c>
      <c r="F12" s="39">
        <f t="shared" si="13"/>
        <v>1.581972072</v>
      </c>
      <c r="G12" s="39">
        <f t="shared" si="14"/>
        <v>3.303288834</v>
      </c>
      <c r="H12" s="23"/>
      <c r="I12" s="23">
        <f t="shared" ref="I12:T12" si="18">SUM(I3:I11)</f>
        <v>16</v>
      </c>
      <c r="J12" s="23">
        <f t="shared" si="18"/>
        <v>13</v>
      </c>
      <c r="K12" s="23">
        <f t="shared" si="18"/>
        <v>2</v>
      </c>
      <c r="L12" s="23">
        <f t="shared" si="18"/>
        <v>792</v>
      </c>
      <c r="M12" s="23">
        <f t="shared" si="18"/>
        <v>601</v>
      </c>
      <c r="N12" s="23">
        <f t="shared" si="18"/>
        <v>210</v>
      </c>
      <c r="O12" s="23">
        <f t="shared" si="18"/>
        <v>4</v>
      </c>
      <c r="P12" s="23">
        <f t="shared" si="18"/>
        <v>160</v>
      </c>
      <c r="Q12" s="23">
        <f t="shared" si="18"/>
        <v>33</v>
      </c>
      <c r="R12" s="23">
        <f t="shared" si="18"/>
        <v>128</v>
      </c>
      <c r="S12" s="23">
        <f t="shared" si="18"/>
        <v>275</v>
      </c>
      <c r="T12" s="23">
        <f t="shared" si="18"/>
        <v>212</v>
      </c>
      <c r="U12" s="40"/>
      <c r="V12" s="39">
        <f t="shared" si="16"/>
        <v>1.04918355</v>
      </c>
      <c r="W12" s="41">
        <f t="shared" si="17"/>
        <v>0.7709090909</v>
      </c>
      <c r="X12" s="3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22" width="8.86"/>
    <col customWidth="1" min="23" max="23" width="1.14"/>
    <col customWidth="1" min="24" max="28" width="9.86"/>
    <col customWidth="1" min="29" max="31" width="9.0"/>
  </cols>
  <sheetData>
    <row r="1" ht="16.5" customHeight="1">
      <c r="A1" s="1" t="s">
        <v>67</v>
      </c>
      <c r="T1" s="2"/>
    </row>
    <row r="2" ht="16.5" customHeight="1">
      <c r="A2" s="3" t="s">
        <v>1</v>
      </c>
      <c r="T2" s="2"/>
      <c r="X2" s="42" t="s">
        <v>68</v>
      </c>
      <c r="Y2" s="43"/>
      <c r="Z2" s="43"/>
      <c r="AA2" s="43"/>
      <c r="AB2" s="44"/>
    </row>
    <row r="3" ht="16.5" customHeight="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5" t="s">
        <v>20</v>
      </c>
      <c r="T3" s="4" t="s">
        <v>21</v>
      </c>
      <c r="U3" s="4" t="s">
        <v>22</v>
      </c>
      <c r="V3" s="4" t="s">
        <v>23</v>
      </c>
      <c r="X3" s="45" t="s">
        <v>4</v>
      </c>
      <c r="Y3" s="45" t="s">
        <v>17</v>
      </c>
      <c r="Z3" s="45" t="s">
        <v>18</v>
      </c>
      <c r="AA3" s="45" t="s">
        <v>19</v>
      </c>
      <c r="AB3" s="4" t="s">
        <v>20</v>
      </c>
      <c r="AD3" s="46" t="s">
        <v>5</v>
      </c>
      <c r="AE3" s="46" t="s">
        <v>6</v>
      </c>
    </row>
    <row r="4" ht="15.0" customHeight="1">
      <c r="A4" s="4" t="s">
        <v>26</v>
      </c>
      <c r="B4" s="6">
        <f>+'22년 시즌'!B6+'23년 시즌'!B6+'24년 시즌'!B6</f>
        <v>52</v>
      </c>
      <c r="C4" s="47">
        <f t="shared" ref="C4:C24" si="1">+F4/E4</f>
        <v>0.5546218487</v>
      </c>
      <c r="D4" s="6">
        <f>+'22년 시즌'!D6+'23년 시즌'!D6+'24년 시즌'!D6</f>
        <v>146</v>
      </c>
      <c r="E4" s="6">
        <f>+'22년 시즌'!E6+'23년 시즌'!E6+'24년 시즌'!E6</f>
        <v>119</v>
      </c>
      <c r="F4" s="6">
        <f>+'22년 시즌'!F6+'23년 시즌'!F6+'24년 시즌'!F6</f>
        <v>66</v>
      </c>
      <c r="G4" s="6">
        <f>+'22년 시즌'!G6+'23년 시즌'!G6+'24년 시즌'!G6</f>
        <v>48</v>
      </c>
      <c r="H4" s="6">
        <f>+'22년 시즌'!H6+'23년 시즌'!H6+'24년 시즌'!H6</f>
        <v>13</v>
      </c>
      <c r="I4" s="6">
        <f>+'22년 시즌'!I6+'23년 시즌'!I6+'24년 시즌'!I6</f>
        <v>4</v>
      </c>
      <c r="J4" s="6">
        <f>+'22년 시즌'!J6+'23년 시즌'!J6+'24년 시즌'!J6</f>
        <v>1</v>
      </c>
      <c r="K4" s="6">
        <f>+'22년 시즌'!K6+'23년 시즌'!K6+'24년 시즌'!K6</f>
        <v>57</v>
      </c>
      <c r="L4" s="6">
        <f>+'22년 시즌'!L6+'23년 시즌'!L6+'24년 시즌'!L6</f>
        <v>62</v>
      </c>
      <c r="M4" s="6">
        <f>+'22년 시즌'!M6+'23년 시즌'!M6+'24년 시즌'!M6</f>
        <v>39</v>
      </c>
      <c r="N4" s="6">
        <f>+'22년 시즌'!N6+'23년 시즌'!N6+'24년 시즌'!N6</f>
        <v>25</v>
      </c>
      <c r="O4" s="6">
        <f>+'22년 시즌'!O6+'23년 시즌'!O6+'24년 시즌'!O6</f>
        <v>8</v>
      </c>
      <c r="P4" s="48">
        <f t="shared" ref="P4:P24" si="2">+O4/D4</f>
        <v>0.05479452055</v>
      </c>
      <c r="Q4" s="9">
        <f t="shared" ref="Q4:Q24" si="3">+(G4*1+H4*2+I4*3+J4*4)/E4</f>
        <v>0.756302521</v>
      </c>
      <c r="R4" s="10">
        <f t="shared" ref="R4:R24" si="4">+(F4+N4)/D4</f>
        <v>0.6232876712</v>
      </c>
      <c r="S4" s="11">
        <f t="shared" ref="S4:S24" si="5">+R4+Q4</f>
        <v>1.379590192</v>
      </c>
      <c r="T4" s="49">
        <f t="shared" ref="T4:T23" si="6">O4/(D4-(F4+N4))</f>
        <v>0.1454545455</v>
      </c>
      <c r="U4" s="13">
        <f t="shared" ref="U4:U23" si="7">RANK(R4,$R$4:$R$23)</f>
        <v>1</v>
      </c>
      <c r="V4" s="14">
        <f t="shared" ref="V4:V23" si="8">RANK(S4,$S$4:$S$23)</f>
        <v>1</v>
      </c>
      <c r="X4" s="50">
        <f>+C4-'통산 성적(~23)'!C6</f>
        <v>0.004621848739</v>
      </c>
      <c r="Y4" s="51">
        <f>+P4-'통산 성적(~23)'!P6</f>
        <v>-0.009308043555</v>
      </c>
      <c r="Z4" s="52">
        <f>+Q4-'통산 성적(~23)'!Q6</f>
        <v>0.02296918768</v>
      </c>
      <c r="AA4" s="52">
        <f>+R4-'통산 성적(~23)'!R6</f>
        <v>-0.004917456972</v>
      </c>
      <c r="AB4" s="52">
        <f>+S4-'23년 시즌'!S6</f>
        <v>0.2845901922</v>
      </c>
      <c r="AD4" s="53">
        <f>+D4-'통산 성적(~23)'!D6</f>
        <v>68</v>
      </c>
      <c r="AE4" s="53">
        <f>+E4-'통산 성적(~23)'!E6</f>
        <v>59</v>
      </c>
    </row>
    <row r="5" ht="16.5" customHeight="1">
      <c r="A5" s="4" t="s">
        <v>30</v>
      </c>
      <c r="B5" s="6">
        <f>+'22년 시즌'!B10+'23년 시즌'!B10+'24년 시즌'!B10</f>
        <v>53</v>
      </c>
      <c r="C5" s="47">
        <f t="shared" si="1"/>
        <v>0.5401459854</v>
      </c>
      <c r="D5" s="6">
        <f>+'22년 시즌'!D10+'23년 시즌'!D10+'24년 시즌'!D10</f>
        <v>164</v>
      </c>
      <c r="E5" s="6">
        <f>+'22년 시즌'!E10+'23년 시즌'!E10+'24년 시즌'!E10</f>
        <v>137</v>
      </c>
      <c r="F5" s="6">
        <f>+'22년 시즌'!F10+'23년 시즌'!F10+'24년 시즌'!F10</f>
        <v>74</v>
      </c>
      <c r="G5" s="6">
        <f>+'22년 시즌'!G10+'23년 시즌'!G10+'24년 시즌'!G10</f>
        <v>53</v>
      </c>
      <c r="H5" s="6">
        <f>+'22년 시즌'!H10+'23년 시즌'!H10+'24년 시즌'!H10</f>
        <v>12</v>
      </c>
      <c r="I5" s="6">
        <f>+'22년 시즌'!I10+'23년 시즌'!I10+'24년 시즌'!I10</f>
        <v>8</v>
      </c>
      <c r="J5" s="6">
        <f>+'22년 시즌'!J10+'23년 시즌'!J10+'24년 시즌'!J10</f>
        <v>1</v>
      </c>
      <c r="K5" s="6">
        <f>+'22년 시즌'!K10+'23년 시즌'!K10+'24년 시즌'!K10</f>
        <v>69</v>
      </c>
      <c r="L5" s="6">
        <f>+'22년 시즌'!L10+'23년 시즌'!L10+'24년 시즌'!L10</f>
        <v>49</v>
      </c>
      <c r="M5" s="6">
        <f>+'22년 시즌'!M10+'23년 시즌'!M10+'24년 시즌'!M10</f>
        <v>79</v>
      </c>
      <c r="N5" s="6">
        <f>+'22년 시즌'!N10+'23년 시즌'!N10+'24년 시즌'!N10</f>
        <v>22</v>
      </c>
      <c r="O5" s="6">
        <f>+'22년 시즌'!O10+'23년 시즌'!O10+'24년 시즌'!O10</f>
        <v>12</v>
      </c>
      <c r="P5" s="48">
        <f t="shared" si="2"/>
        <v>0.07317073171</v>
      </c>
      <c r="Q5" s="9">
        <f t="shared" si="3"/>
        <v>0.7664233577</v>
      </c>
      <c r="R5" s="10">
        <f t="shared" si="4"/>
        <v>0.5853658537</v>
      </c>
      <c r="S5" s="11">
        <f t="shared" si="5"/>
        <v>1.351789211</v>
      </c>
      <c r="T5" s="49">
        <f t="shared" si="6"/>
        <v>0.1764705882</v>
      </c>
      <c r="U5" s="13">
        <f t="shared" si="7"/>
        <v>2</v>
      </c>
      <c r="V5" s="14">
        <f t="shared" si="8"/>
        <v>3</v>
      </c>
      <c r="X5" s="50">
        <f>+C5-'통산 성적(~23)'!C10</f>
        <v>0.02698809066</v>
      </c>
      <c r="Y5" s="51">
        <f>+P5-'통산 성적(~23)'!P10</f>
        <v>-0.01193565127</v>
      </c>
      <c r="Z5" s="52">
        <f>+Q5-'통산 성적(~23)'!Q10</f>
        <v>0.04273914714</v>
      </c>
      <c r="AA5" s="52">
        <f>+R5-'통산 성적(~23)'!R10</f>
        <v>0.0002594706798</v>
      </c>
      <c r="AB5" s="52">
        <f>+S5-'23년 시즌'!S10</f>
        <v>-0.1482107887</v>
      </c>
      <c r="AD5" s="53">
        <f>+D5-'통산 성적(~23)'!D10</f>
        <v>70</v>
      </c>
      <c r="AE5" s="53">
        <f>+E5-'통산 성적(~23)'!E10</f>
        <v>61</v>
      </c>
    </row>
    <row r="6" ht="16.5" customHeight="1">
      <c r="A6" s="4" t="s">
        <v>33</v>
      </c>
      <c r="B6" s="6">
        <f>+'22년 시즌'!B13+'23년 시즌'!B13+'24년 시즌'!B13</f>
        <v>46</v>
      </c>
      <c r="C6" s="47">
        <f t="shared" si="1"/>
        <v>0.5098039216</v>
      </c>
      <c r="D6" s="6">
        <f>+'22년 시즌'!D13+'23년 시즌'!D13+'24년 시즌'!D13</f>
        <v>121</v>
      </c>
      <c r="E6" s="6">
        <f>+'22년 시즌'!E13+'23년 시즌'!E13+'24년 시즌'!E13</f>
        <v>102</v>
      </c>
      <c r="F6" s="6">
        <f>+'22년 시즌'!F13+'23년 시즌'!F13+'24년 시즌'!F13</f>
        <v>52</v>
      </c>
      <c r="G6" s="6">
        <f>+'22년 시즌'!G13+'23년 시즌'!G13+'24년 시즌'!G13</f>
        <v>29</v>
      </c>
      <c r="H6" s="6">
        <f>+'22년 시즌'!H13+'23년 시즌'!H13+'24년 시즌'!H13</f>
        <v>20</v>
      </c>
      <c r="I6" s="6">
        <f>+'22년 시즌'!I13+'23년 시즌'!I13+'24년 시즌'!I13</f>
        <v>2</v>
      </c>
      <c r="J6" s="6">
        <f>+'22년 시즌'!J13+'23년 시즌'!J13+'24년 시즌'!J13</f>
        <v>1</v>
      </c>
      <c r="K6" s="6">
        <f>+'22년 시즌'!K13+'23년 시즌'!K13+'24년 시즌'!K13</f>
        <v>40</v>
      </c>
      <c r="L6" s="6">
        <f>+'22년 시즌'!L13+'23년 시즌'!L13+'24년 시즌'!L13</f>
        <v>40</v>
      </c>
      <c r="M6" s="6">
        <f>+'22년 시즌'!M13+'23년 시즌'!M13+'24년 시즌'!M13</f>
        <v>19</v>
      </c>
      <c r="N6" s="6">
        <f>+'22년 시즌'!N13+'23년 시즌'!N13+'24년 시즌'!N13</f>
        <v>18</v>
      </c>
      <c r="O6" s="6">
        <f>+'22년 시즌'!O13+'23년 시즌'!O13+'24년 시즌'!O13</f>
        <v>5</v>
      </c>
      <c r="P6" s="48">
        <f t="shared" si="2"/>
        <v>0.04132231405</v>
      </c>
      <c r="Q6" s="9">
        <f t="shared" si="3"/>
        <v>0.7745098039</v>
      </c>
      <c r="R6" s="10">
        <f t="shared" si="4"/>
        <v>0.5785123967</v>
      </c>
      <c r="S6" s="11">
        <f t="shared" si="5"/>
        <v>1.353022201</v>
      </c>
      <c r="T6" s="49">
        <f t="shared" si="6"/>
        <v>0.09803921569</v>
      </c>
      <c r="U6" s="13">
        <f t="shared" si="7"/>
        <v>3</v>
      </c>
      <c r="V6" s="14">
        <f t="shared" si="8"/>
        <v>2</v>
      </c>
      <c r="X6" s="50">
        <f>+C6-'통산 성적(~23)'!C13</f>
        <v>-0.009426847662</v>
      </c>
      <c r="Y6" s="51">
        <f>+P6-'통산 성적(~23)'!P13</f>
        <v>-0.0448845825</v>
      </c>
      <c r="Z6" s="52">
        <f>+Q6-'통산 성적(~23)'!Q13</f>
        <v>-0.09087481146</v>
      </c>
      <c r="AA6" s="52">
        <f>+R6-'통산 성적(~23)'!R13</f>
        <v>0.02678825876</v>
      </c>
      <c r="AB6" s="52">
        <f>+S6-'23년 시즌'!S13</f>
        <v>-0.05883677374</v>
      </c>
      <c r="AD6" s="53">
        <f>+D6-'통산 성적(~23)'!D13</f>
        <v>63</v>
      </c>
      <c r="AE6" s="53">
        <f>+E6-'통산 성적(~23)'!E13</f>
        <v>50</v>
      </c>
    </row>
    <row r="7" ht="16.5" customHeight="1">
      <c r="A7" s="4" t="s">
        <v>41</v>
      </c>
      <c r="B7" s="6">
        <f>+'22년 시즌'!B21+'23년 시즌'!B21+'24년 시즌'!B20</f>
        <v>53</v>
      </c>
      <c r="C7" s="47">
        <f t="shared" si="1"/>
        <v>0.4869565217</v>
      </c>
      <c r="D7" s="6">
        <f>+'22년 시즌'!D21+'23년 시즌'!D21+'24년 시즌'!D20</f>
        <v>131</v>
      </c>
      <c r="E7" s="6">
        <f>+'22년 시즌'!E21+'23년 시즌'!E21+'24년 시즌'!E20</f>
        <v>115</v>
      </c>
      <c r="F7" s="6">
        <f>+'22년 시즌'!F21+'23년 시즌'!F21+'24년 시즌'!F20</f>
        <v>56</v>
      </c>
      <c r="G7" s="6">
        <f>+'22년 시즌'!G21+'23년 시즌'!G21+'24년 시즌'!G20</f>
        <v>41</v>
      </c>
      <c r="H7" s="6">
        <f>+'22년 시즌'!H21+'23년 시즌'!H21+'24년 시즌'!H20</f>
        <v>13</v>
      </c>
      <c r="I7" s="6">
        <f>+'22년 시즌'!I21+'23년 시즌'!I21+'24년 시즌'!I20</f>
        <v>0</v>
      </c>
      <c r="J7" s="6">
        <f>+'22년 시즌'!J21+'23년 시즌'!J21+'24년 시즌'!J20</f>
        <v>2</v>
      </c>
      <c r="K7" s="6">
        <f>+'22년 시즌'!K21+'23년 시즌'!K21+'24년 시즌'!K20</f>
        <v>47</v>
      </c>
      <c r="L7" s="6">
        <f>+'22년 시즌'!L21+'23년 시즌'!L21+'24년 시즌'!L20</f>
        <v>43</v>
      </c>
      <c r="M7" s="6">
        <f>+'22년 시즌'!M21+'23년 시즌'!M21+'24년 시즌'!M20</f>
        <v>20</v>
      </c>
      <c r="N7" s="6">
        <f>+'22년 시즌'!N21+'23년 시즌'!N21+'24년 시즌'!N20</f>
        <v>16</v>
      </c>
      <c r="O7" s="6">
        <f>+'22년 시즌'!O21+'23년 시즌'!O21+'24년 시즌'!O20</f>
        <v>14</v>
      </c>
      <c r="P7" s="48">
        <f t="shared" si="2"/>
        <v>0.106870229</v>
      </c>
      <c r="Q7" s="9">
        <f t="shared" si="3"/>
        <v>0.652173913</v>
      </c>
      <c r="R7" s="10">
        <f t="shared" si="4"/>
        <v>0.5496183206</v>
      </c>
      <c r="S7" s="11">
        <f t="shared" si="5"/>
        <v>1.201792234</v>
      </c>
      <c r="T7" s="49">
        <f t="shared" si="6"/>
        <v>0.2372881356</v>
      </c>
      <c r="U7" s="13">
        <f t="shared" si="7"/>
        <v>4</v>
      </c>
      <c r="V7" s="14">
        <f t="shared" si="8"/>
        <v>4</v>
      </c>
      <c r="X7" s="50">
        <f>+C7-'통산 성적(~23)'!C21</f>
        <v>0.05838509317</v>
      </c>
      <c r="Y7" s="51">
        <f>+P7-'통산 성적(~23)'!P21</f>
        <v>-0.03397484141</v>
      </c>
      <c r="Z7" s="52">
        <f>+Q7-'통산 성적(~23)'!Q21</f>
        <v>0.1124913734</v>
      </c>
      <c r="AA7" s="52">
        <f>+R7-'통산 성적(~23)'!R21</f>
        <v>0.05666057413</v>
      </c>
      <c r="AB7" s="52">
        <f>+S7-'23년 시즌'!S21</f>
        <v>0.2699740518</v>
      </c>
      <c r="AD7" s="53">
        <f>+D7-'통산 성적(~23)'!D21</f>
        <v>60</v>
      </c>
      <c r="AE7" s="53">
        <f>+E7-'통산 성적(~23)'!E21</f>
        <v>52</v>
      </c>
    </row>
    <row r="8" ht="16.5" customHeight="1">
      <c r="A8" s="4" t="s">
        <v>38</v>
      </c>
      <c r="B8" s="6">
        <f>+'22년 시즌'!B18+'23년 시즌'!B18+'24년 시즌'!B17</f>
        <v>40</v>
      </c>
      <c r="C8" s="47">
        <f t="shared" si="1"/>
        <v>0.4342105263</v>
      </c>
      <c r="D8" s="6">
        <f>+'22년 시즌'!D18+'23년 시즌'!D18+'24년 시즌'!D17</f>
        <v>89</v>
      </c>
      <c r="E8" s="6">
        <f>+'22년 시즌'!E18+'23년 시즌'!E18+'24년 시즌'!E17</f>
        <v>76</v>
      </c>
      <c r="F8" s="6">
        <f>+'22년 시즌'!F18+'23년 시즌'!F18+'24년 시즌'!F17</f>
        <v>33</v>
      </c>
      <c r="G8" s="6">
        <f>+'22년 시즌'!G18+'23년 시즌'!G18+'24년 시즌'!G17</f>
        <v>26</v>
      </c>
      <c r="H8" s="6">
        <f>+'22년 시즌'!H18+'23년 시즌'!H18+'24년 시즌'!H17</f>
        <v>5</v>
      </c>
      <c r="I8" s="6">
        <f>+'22년 시즌'!I18+'23년 시즌'!I18+'24년 시즌'!I17</f>
        <v>1</v>
      </c>
      <c r="J8" s="6">
        <f>+'22년 시즌'!J18+'23년 시즌'!J18+'24년 시즌'!J17</f>
        <v>1</v>
      </c>
      <c r="K8" s="6">
        <f>+'22년 시즌'!K18+'23년 시즌'!K18+'24년 시즌'!K17</f>
        <v>23</v>
      </c>
      <c r="L8" s="6">
        <f>+'22년 시즌'!L18+'23년 시즌'!L18+'24년 시즌'!L17</f>
        <v>17</v>
      </c>
      <c r="M8" s="6">
        <f>+'22년 시즌'!M18+'23년 시즌'!M18+'24년 시즌'!M17</f>
        <v>12</v>
      </c>
      <c r="N8" s="6">
        <f>+'22년 시즌'!N18+'23년 시즌'!N18+'24년 시즌'!N17</f>
        <v>11</v>
      </c>
      <c r="O8" s="6">
        <f>+'22년 시즌'!O18+'23년 시즌'!O18+'24년 시즌'!O17</f>
        <v>13</v>
      </c>
      <c r="P8" s="48">
        <f t="shared" si="2"/>
        <v>0.1460674157</v>
      </c>
      <c r="Q8" s="9">
        <f t="shared" si="3"/>
        <v>0.5657894737</v>
      </c>
      <c r="R8" s="10">
        <f t="shared" si="4"/>
        <v>0.4943820225</v>
      </c>
      <c r="S8" s="11">
        <f t="shared" si="5"/>
        <v>1.060171496</v>
      </c>
      <c r="T8" s="49">
        <f t="shared" si="6"/>
        <v>0.2888888889</v>
      </c>
      <c r="U8" s="13">
        <f t="shared" si="7"/>
        <v>7</v>
      </c>
      <c r="V8" s="14">
        <f t="shared" si="8"/>
        <v>6</v>
      </c>
      <c r="X8" s="50">
        <f>+C8-'통산 성적(~23)'!C18</f>
        <v>-0.08191850594</v>
      </c>
      <c r="Y8" s="51">
        <f>+P8-'통산 성적(~23)'!P18</f>
        <v>-0.01609474643</v>
      </c>
      <c r="Z8" s="52">
        <f>+Q8-'통산 성적(~23)'!Q18</f>
        <v>-0.1116298812</v>
      </c>
      <c r="AA8" s="52">
        <f>+R8-'통산 성적(~23)'!R18</f>
        <v>-0.0731855451</v>
      </c>
      <c r="AB8" s="52">
        <f>+S8-'23년 시즌'!S18</f>
        <v>-0.2231618372</v>
      </c>
      <c r="AD8" s="53">
        <f>+D8-'통산 성적(~23)'!D18</f>
        <v>52</v>
      </c>
      <c r="AE8" s="53">
        <f>+E8-'통산 성적(~23)'!E18</f>
        <v>45</v>
      </c>
    </row>
    <row r="9" ht="16.5" customHeight="1">
      <c r="A9" s="4" t="s">
        <v>37</v>
      </c>
      <c r="B9" s="6">
        <f>+'22년 시즌'!B17+'23년 시즌'!B17+'24년 시즌'!B16</f>
        <v>28</v>
      </c>
      <c r="C9" s="47">
        <f t="shared" si="1"/>
        <v>0.3939393939</v>
      </c>
      <c r="D9" s="6">
        <f>+'22년 시즌'!D17+'23년 시즌'!D17+'24년 시즌'!D16</f>
        <v>96</v>
      </c>
      <c r="E9" s="6">
        <f>+'22년 시즌'!E17+'23년 시즌'!E17+'24년 시즌'!E16</f>
        <v>66</v>
      </c>
      <c r="F9" s="6">
        <f>+'22년 시즌'!F17+'23년 시즌'!F17+'24년 시즌'!F16</f>
        <v>26</v>
      </c>
      <c r="G9" s="6">
        <f>+'22년 시즌'!G17+'23년 시즌'!G17+'24년 시즌'!G16</f>
        <v>19</v>
      </c>
      <c r="H9" s="6">
        <f>+'22년 시즌'!H17+'23년 시즌'!H17+'24년 시즌'!H16</f>
        <v>3</v>
      </c>
      <c r="I9" s="6">
        <f>+'22년 시즌'!I17+'23년 시즌'!I17+'24년 시즌'!I16</f>
        <v>4</v>
      </c>
      <c r="J9" s="6">
        <f>+'22년 시즌'!J17+'23년 시즌'!J17+'24년 시즌'!J16</f>
        <v>0</v>
      </c>
      <c r="K9" s="6">
        <f>+'22년 시즌'!K17+'23년 시즌'!K17+'24년 시즌'!K16</f>
        <v>27</v>
      </c>
      <c r="L9" s="6">
        <f>+'22년 시즌'!L17+'23년 시즌'!L17+'24년 시즌'!L16</f>
        <v>14</v>
      </c>
      <c r="M9" s="6">
        <f>+'22년 시즌'!M17+'23년 시즌'!M17+'24년 시즌'!M16</f>
        <v>23</v>
      </c>
      <c r="N9" s="6">
        <f>+'22년 시즌'!N17+'23년 시즌'!N17+'24년 시즌'!N16</f>
        <v>19</v>
      </c>
      <c r="O9" s="6">
        <f>+'22년 시즌'!O17+'23년 시즌'!O17+'24년 시즌'!O16</f>
        <v>12</v>
      </c>
      <c r="P9" s="48">
        <f t="shared" si="2"/>
        <v>0.125</v>
      </c>
      <c r="Q9" s="9">
        <f t="shared" si="3"/>
        <v>0.5606060606</v>
      </c>
      <c r="R9" s="10">
        <f t="shared" si="4"/>
        <v>0.46875</v>
      </c>
      <c r="S9" s="11">
        <f t="shared" si="5"/>
        <v>1.029356061</v>
      </c>
      <c r="T9" s="49">
        <f t="shared" si="6"/>
        <v>0.2352941176</v>
      </c>
      <c r="U9" s="13">
        <f t="shared" si="7"/>
        <v>9</v>
      </c>
      <c r="V9" s="14">
        <f t="shared" si="8"/>
        <v>7</v>
      </c>
      <c r="X9" s="50">
        <f>+C9-'통산 성적(~23)'!C17</f>
        <v>0.09393939394</v>
      </c>
      <c r="Y9" s="51">
        <f>+P9-'통산 성적(~23)'!P17</f>
        <v>-0.2083333333</v>
      </c>
      <c r="Z9" s="52">
        <f>+Q9-'통산 성적(~23)'!Q17</f>
        <v>0.1606060606</v>
      </c>
      <c r="AA9" s="52">
        <f>+R9-'통산 성적(~23)'!R17</f>
        <v>0.05208333333</v>
      </c>
      <c r="AB9" s="52">
        <f>+S9-'23년 시즌'!S17</f>
        <v>0.2126893939</v>
      </c>
      <c r="AD9" s="53">
        <f>+D9-'통산 성적(~23)'!D17</f>
        <v>84</v>
      </c>
      <c r="AE9" s="53">
        <f>+E9-'통산 성적(~23)'!E17</f>
        <v>56</v>
      </c>
    </row>
    <row r="10" ht="16.5" customHeight="1">
      <c r="A10" s="4" t="s">
        <v>28</v>
      </c>
      <c r="B10" s="6">
        <f>+'22년 시즌'!B8+'23년 시즌'!B8+'24년 시즌'!B8</f>
        <v>43</v>
      </c>
      <c r="C10" s="47">
        <f t="shared" si="1"/>
        <v>0.3734939759</v>
      </c>
      <c r="D10" s="6">
        <f>+'22년 시즌'!D8+'23년 시즌'!D8+'24년 시즌'!D8</f>
        <v>110</v>
      </c>
      <c r="E10" s="6">
        <f>+'22년 시즌'!E8+'23년 시즌'!E8+'24년 시즌'!E8</f>
        <v>83</v>
      </c>
      <c r="F10" s="6">
        <f>+'22년 시즌'!F8+'23년 시즌'!F8+'24년 시즌'!F8</f>
        <v>31</v>
      </c>
      <c r="G10" s="6">
        <f>+'22년 시즌'!G8+'23년 시즌'!G8+'24년 시즌'!G8</f>
        <v>20</v>
      </c>
      <c r="H10" s="6">
        <f>+'22년 시즌'!H8+'23년 시즌'!H8+'24년 시즌'!H8</f>
        <v>7</v>
      </c>
      <c r="I10" s="6">
        <f>+'22년 시즌'!I8+'23년 시즌'!I8+'24년 시즌'!I8</f>
        <v>3</v>
      </c>
      <c r="J10" s="6">
        <f>+'22년 시즌'!J8+'23년 시즌'!J8+'24년 시즌'!J8</f>
        <v>1</v>
      </c>
      <c r="K10" s="6">
        <f>+'22년 시즌'!K8+'23년 시즌'!K8+'24년 시즌'!K8</f>
        <v>35</v>
      </c>
      <c r="L10" s="6">
        <f>+'22년 시즌'!L8+'23년 시즌'!L8+'24년 시즌'!L8</f>
        <v>33</v>
      </c>
      <c r="M10" s="6">
        <f>+'22년 시즌'!M8+'23년 시즌'!M8+'24년 시즌'!M8</f>
        <v>19</v>
      </c>
      <c r="N10" s="6">
        <f>+'22년 시즌'!N8+'23년 시즌'!N8+'24년 시즌'!N8</f>
        <v>26</v>
      </c>
      <c r="O10" s="6">
        <f>+'22년 시즌'!O8+'23년 시즌'!O8+'24년 시즌'!O8</f>
        <v>21</v>
      </c>
      <c r="P10" s="48">
        <f t="shared" si="2"/>
        <v>0.1909090909</v>
      </c>
      <c r="Q10" s="9">
        <f t="shared" si="3"/>
        <v>0.5662650602</v>
      </c>
      <c r="R10" s="10">
        <f t="shared" si="4"/>
        <v>0.5181818182</v>
      </c>
      <c r="S10" s="11">
        <f t="shared" si="5"/>
        <v>1.084446878</v>
      </c>
      <c r="T10" s="49">
        <f t="shared" si="6"/>
        <v>0.3962264151</v>
      </c>
      <c r="U10" s="13">
        <f t="shared" si="7"/>
        <v>6</v>
      </c>
      <c r="V10" s="14">
        <f t="shared" si="8"/>
        <v>5</v>
      </c>
      <c r="X10" s="50">
        <f>+C10-'통산 성적(~23)'!C8</f>
        <v>0.006827309237</v>
      </c>
      <c r="Y10" s="51">
        <f>+P10-'통산 성적(~23)'!P8</f>
        <v>0.004242424242</v>
      </c>
      <c r="Z10" s="52">
        <f>+Q10-'통산 성적(~23)'!Q8</f>
        <v>0.01626506024</v>
      </c>
      <c r="AA10" s="52">
        <f>+R10-'통산 성적(~23)'!R8</f>
        <v>0.03818181818</v>
      </c>
      <c r="AB10" s="52">
        <f>+S10-'23년 시즌'!S8</f>
        <v>0.08774876522</v>
      </c>
      <c r="AD10" s="53">
        <f>+D10-'통산 성적(~23)'!D8</f>
        <v>35</v>
      </c>
      <c r="AE10" s="53">
        <f>+E10-'통산 성적(~23)'!E8</f>
        <v>23</v>
      </c>
    </row>
    <row r="11" ht="16.5" customHeight="1">
      <c r="A11" s="4" t="s">
        <v>39</v>
      </c>
      <c r="B11" s="6">
        <f>+'22년 시즌'!B19+'23년 시즌'!B19+'24년 시즌'!B18</f>
        <v>30</v>
      </c>
      <c r="C11" s="47">
        <f t="shared" si="1"/>
        <v>0.3709677419</v>
      </c>
      <c r="D11" s="6">
        <f>+'22년 시즌'!D19+'23년 시즌'!D19+'24년 시즌'!D18</f>
        <v>77</v>
      </c>
      <c r="E11" s="6">
        <f>+'22년 시즌'!E19+'23년 시즌'!E19+'24년 시즌'!E18</f>
        <v>62</v>
      </c>
      <c r="F11" s="6">
        <f>+'22년 시즌'!F19+'23년 시즌'!F19+'24년 시즌'!F18</f>
        <v>23</v>
      </c>
      <c r="G11" s="6">
        <f>+'22년 시즌'!G19+'23년 시즌'!G19+'24년 시즌'!G18</f>
        <v>22</v>
      </c>
      <c r="H11" s="6">
        <f>+'22년 시즌'!H19+'23년 시즌'!H19+'24년 시즌'!H18</f>
        <v>0</v>
      </c>
      <c r="I11" s="6">
        <f>+'22년 시즌'!I19+'23년 시즌'!I19+'24년 시즌'!I18</f>
        <v>0</v>
      </c>
      <c r="J11" s="6">
        <f>+'22년 시즌'!J19+'23년 시즌'!J19+'24년 시즌'!J18</f>
        <v>1</v>
      </c>
      <c r="K11" s="6">
        <f>+'22년 시즌'!K19+'23년 시즌'!K19+'24년 시즌'!K18</f>
        <v>20</v>
      </c>
      <c r="L11" s="6">
        <f>+'22년 시즌'!L19+'23년 시즌'!L19+'24년 시즌'!L18</f>
        <v>21</v>
      </c>
      <c r="M11" s="6">
        <f>+'22년 시즌'!M19+'23년 시즌'!M19+'24년 시즌'!M18</f>
        <v>7</v>
      </c>
      <c r="N11" s="6">
        <f>+'22년 시즌'!N19+'23년 시즌'!N19+'24년 시즌'!N18</f>
        <v>13</v>
      </c>
      <c r="O11" s="6">
        <f>+'22년 시즌'!O19+'23년 시즌'!O19+'24년 시즌'!O18</f>
        <v>8</v>
      </c>
      <c r="P11" s="48">
        <f t="shared" si="2"/>
        <v>0.1038961039</v>
      </c>
      <c r="Q11" s="9">
        <f t="shared" si="3"/>
        <v>0.4193548387</v>
      </c>
      <c r="R11" s="10">
        <f t="shared" si="4"/>
        <v>0.4675324675</v>
      </c>
      <c r="S11" s="11">
        <f t="shared" si="5"/>
        <v>0.8868873062</v>
      </c>
      <c r="T11" s="49">
        <f t="shared" si="6"/>
        <v>0.1951219512</v>
      </c>
      <c r="U11" s="13">
        <f t="shared" si="7"/>
        <v>10</v>
      </c>
      <c r="V11" s="14">
        <f t="shared" si="8"/>
        <v>10</v>
      </c>
      <c r="X11" s="50">
        <f>+C11-'통산 성적(~23)'!C19</f>
        <v>-0.01138519924</v>
      </c>
      <c r="Y11" s="51">
        <f>+P11-'통산 성적(~23)'!P19</f>
        <v>0.003896103896</v>
      </c>
      <c r="Z11" s="52">
        <f>+Q11-'통산 성적(~23)'!Q19</f>
        <v>0.03700189753</v>
      </c>
      <c r="AA11" s="52">
        <f>+R11-'통산 성적(~23)'!R19</f>
        <v>0.01753246753</v>
      </c>
      <c r="AB11" s="52">
        <f>+S11-'23년 시즌'!S19</f>
        <v>0.1732509426</v>
      </c>
      <c r="AD11" s="53">
        <f>+D11-'통산 성적(~23)'!D19</f>
        <v>37</v>
      </c>
      <c r="AE11" s="53">
        <f>+E11-'통산 성적(~23)'!E19</f>
        <v>28</v>
      </c>
    </row>
    <row r="12" ht="16.5" customHeight="1">
      <c r="A12" s="4" t="s">
        <v>36</v>
      </c>
      <c r="B12" s="6">
        <f>+'22년 시즌'!B16+'23년 시즌'!B16+'24년 시즌'!B15</f>
        <v>37</v>
      </c>
      <c r="C12" s="47">
        <f t="shared" si="1"/>
        <v>0.35</v>
      </c>
      <c r="D12" s="6">
        <f>+'22년 시즌'!D16+'23년 시즌'!D16+'24년 시즌'!D15</f>
        <v>68</v>
      </c>
      <c r="E12" s="6">
        <f>+'22년 시즌'!E16+'23년 시즌'!E16+'24년 시즌'!E15</f>
        <v>60</v>
      </c>
      <c r="F12" s="6">
        <f>+'22년 시즌'!F16+'23년 시즌'!F16+'24년 시즌'!F15</f>
        <v>21</v>
      </c>
      <c r="G12" s="6">
        <f>+'22년 시즌'!G16+'23년 시즌'!G16+'24년 시즌'!G15</f>
        <v>16</v>
      </c>
      <c r="H12" s="6">
        <f>+'22년 시즌'!H16+'23년 시즌'!H16+'24년 시즌'!H15</f>
        <v>5</v>
      </c>
      <c r="I12" s="6">
        <f>+'22년 시즌'!I16+'23년 시즌'!I16+'24년 시즌'!I15</f>
        <v>0</v>
      </c>
      <c r="J12" s="6">
        <f>+'22년 시즌'!J16+'23년 시즌'!J16+'24년 시즌'!J15</f>
        <v>0</v>
      </c>
      <c r="K12" s="6">
        <f>+'22년 시즌'!K16+'23년 시즌'!K16+'24년 시즌'!K15</f>
        <v>17</v>
      </c>
      <c r="L12" s="6">
        <f>+'22년 시즌'!L16+'23년 시즌'!L16+'24년 시즌'!L15</f>
        <v>22</v>
      </c>
      <c r="M12" s="6">
        <f>+'22년 시즌'!M16+'23년 시즌'!M16+'24년 시즌'!M15</f>
        <v>13</v>
      </c>
      <c r="N12" s="6">
        <f>+'22년 시즌'!N16+'23년 시즌'!N16+'24년 시즌'!N15</f>
        <v>7</v>
      </c>
      <c r="O12" s="6">
        <f>+'22년 시즌'!O16+'23년 시즌'!O16+'24년 시즌'!O15</f>
        <v>13</v>
      </c>
      <c r="P12" s="48">
        <f t="shared" si="2"/>
        <v>0.1911764706</v>
      </c>
      <c r="Q12" s="9">
        <f t="shared" si="3"/>
        <v>0.4333333333</v>
      </c>
      <c r="R12" s="10">
        <f t="shared" si="4"/>
        <v>0.4117647059</v>
      </c>
      <c r="S12" s="11">
        <f t="shared" si="5"/>
        <v>0.8450980392</v>
      </c>
      <c r="T12" s="49">
        <f t="shared" si="6"/>
        <v>0.325</v>
      </c>
      <c r="U12" s="13">
        <f t="shared" si="7"/>
        <v>13</v>
      </c>
      <c r="V12" s="14">
        <f t="shared" si="8"/>
        <v>11</v>
      </c>
      <c r="X12" s="50">
        <f>+C12-'통산 성적(~23)'!C16</f>
        <v>-0.025</v>
      </c>
      <c r="Y12" s="51">
        <f>+P12-'통산 성적(~23)'!P16</f>
        <v>0.04831932773</v>
      </c>
      <c r="Z12" s="52">
        <f>+Q12-'통산 성적(~23)'!Q16</f>
        <v>-0.06666666667</v>
      </c>
      <c r="AA12" s="52">
        <f>+R12-'통산 성적(~23)'!R16</f>
        <v>-0.1120448179</v>
      </c>
      <c r="AB12" s="52">
        <f>+S12-'23년 시즌'!S16</f>
        <v>-0.09934640523</v>
      </c>
      <c r="AD12" s="53">
        <f>+D12-'통산 성적(~23)'!D16</f>
        <v>47</v>
      </c>
      <c r="AE12" s="53">
        <f>+E12-'통산 성적(~23)'!E16</f>
        <v>44</v>
      </c>
    </row>
    <row r="13" ht="16.5" customHeight="1">
      <c r="A13" s="4" t="s">
        <v>42</v>
      </c>
      <c r="B13" s="6">
        <f>+'22년 시즌'!B22+'23년 시즌'!B22+'24년 시즌'!B21</f>
        <v>33</v>
      </c>
      <c r="C13" s="47">
        <f t="shared" si="1"/>
        <v>0.3454545455</v>
      </c>
      <c r="D13" s="6">
        <f>+'22년 시즌'!D22+'23년 시즌'!D22+'24년 시즌'!D21</f>
        <v>73</v>
      </c>
      <c r="E13" s="6">
        <f>+'22년 시즌'!E22+'23년 시즌'!E22+'24년 시즌'!E21</f>
        <v>55</v>
      </c>
      <c r="F13" s="6">
        <f>+'22년 시즌'!F22+'23년 시즌'!F22+'24년 시즌'!F21</f>
        <v>19</v>
      </c>
      <c r="G13" s="6">
        <f>+'22년 시즌'!G22+'23년 시즌'!G22+'24년 시즌'!G21</f>
        <v>15</v>
      </c>
      <c r="H13" s="6">
        <f>+'22년 시즌'!H22+'23년 시즌'!H22+'24년 시즌'!H21</f>
        <v>4</v>
      </c>
      <c r="I13" s="6">
        <f>+'22년 시즌'!I22+'23년 시즌'!I22+'24년 시즌'!I21</f>
        <v>0</v>
      </c>
      <c r="J13" s="6">
        <f>+'22년 시즌'!J22+'23년 시즌'!J22+'24년 시즌'!J21</f>
        <v>0</v>
      </c>
      <c r="K13" s="6">
        <f>+'22년 시즌'!K22+'23년 시즌'!K22+'24년 시즌'!K21</f>
        <v>22</v>
      </c>
      <c r="L13" s="6">
        <f>+'22년 시즌'!L22+'23년 시즌'!L22+'24년 시즌'!L21</f>
        <v>17</v>
      </c>
      <c r="M13" s="6">
        <f>+'22년 시즌'!M22+'23년 시즌'!M22+'24년 시즌'!M21</f>
        <v>16</v>
      </c>
      <c r="N13" s="6">
        <f>+'22년 시즌'!N22+'23년 시즌'!N22+'24년 시즌'!N21</f>
        <v>16</v>
      </c>
      <c r="O13" s="6">
        <f>+'22년 시즌'!O22+'23년 시즌'!O22+'24년 시즌'!O21</f>
        <v>17</v>
      </c>
      <c r="P13" s="48">
        <f t="shared" si="2"/>
        <v>0.2328767123</v>
      </c>
      <c r="Q13" s="9">
        <f t="shared" si="3"/>
        <v>0.4181818182</v>
      </c>
      <c r="R13" s="10">
        <f t="shared" si="4"/>
        <v>0.4794520548</v>
      </c>
      <c r="S13" s="11">
        <f t="shared" si="5"/>
        <v>0.897633873</v>
      </c>
      <c r="T13" s="49">
        <f t="shared" si="6"/>
        <v>0.4473684211</v>
      </c>
      <c r="U13" s="13">
        <f t="shared" si="7"/>
        <v>8</v>
      </c>
      <c r="V13" s="14">
        <f t="shared" si="8"/>
        <v>9</v>
      </c>
      <c r="X13" s="50">
        <f>+C13-'통산 성적(~23)'!C22</f>
        <v>0.02966507177</v>
      </c>
      <c r="Y13" s="51">
        <f>+P13-'통산 성적(~23)'!P22</f>
        <v>0.024543379</v>
      </c>
      <c r="Z13" s="52">
        <f>+Q13-'통산 성적(~23)'!Q22</f>
        <v>0.1023923445</v>
      </c>
      <c r="AA13" s="52">
        <f>+R13-'통산 성적(~23)'!R22</f>
        <v>0.06278538813</v>
      </c>
      <c r="AB13" s="52">
        <f>+S13-'23년 시즌'!S22</f>
        <v>0.1754116508</v>
      </c>
      <c r="AD13" s="53">
        <f>+D13-'통산 성적(~23)'!D22</f>
        <v>49</v>
      </c>
      <c r="AE13" s="53">
        <f>+E13-'통산 성적(~23)'!E22</f>
        <v>36</v>
      </c>
    </row>
    <row r="14" ht="16.5" customHeight="1">
      <c r="A14" s="4" t="s">
        <v>43</v>
      </c>
      <c r="B14" s="6">
        <f>+'22년 시즌'!B23+'23년 시즌'!B23+'24년 시즌'!B22</f>
        <v>43</v>
      </c>
      <c r="C14" s="47">
        <f t="shared" si="1"/>
        <v>0.3406593407</v>
      </c>
      <c r="D14" s="6">
        <f>+'22년 시즌'!D23+'23년 시즌'!D23+'24년 시즌'!D22</f>
        <v>112</v>
      </c>
      <c r="E14" s="6">
        <f>+'22년 시즌'!E23+'23년 시즌'!E23+'24년 시즌'!E22</f>
        <v>91</v>
      </c>
      <c r="F14" s="6">
        <f>+'22년 시즌'!F23+'23년 시즌'!F23+'24년 시즌'!F22</f>
        <v>31</v>
      </c>
      <c r="G14" s="6">
        <f>+'22년 시즌'!G23+'23년 시즌'!G23+'24년 시즌'!G22</f>
        <v>19</v>
      </c>
      <c r="H14" s="6">
        <f>+'22년 시즌'!H23+'23년 시즌'!H23+'24년 시즌'!H22</f>
        <v>10</v>
      </c>
      <c r="I14" s="6">
        <f>+'22년 시즌'!I23+'23년 시즌'!I23+'24년 시즌'!I22</f>
        <v>2</v>
      </c>
      <c r="J14" s="6">
        <f>+'22년 시즌'!J23+'23년 시즌'!J23+'24년 시즌'!J22</f>
        <v>0</v>
      </c>
      <c r="K14" s="6">
        <f>+'22년 시즌'!K23+'23년 시즌'!K23+'24년 시즌'!K22</f>
        <v>27</v>
      </c>
      <c r="L14" s="6">
        <f>+'22년 시즌'!L23+'23년 시즌'!L23+'24년 시즌'!L22</f>
        <v>25</v>
      </c>
      <c r="M14" s="6">
        <f>+'22년 시즌'!M23+'23년 시즌'!M23+'24년 시즌'!M22</f>
        <v>17</v>
      </c>
      <c r="N14" s="6">
        <f>+'22년 시즌'!N23+'23년 시즌'!N23+'24년 시즌'!N22</f>
        <v>20</v>
      </c>
      <c r="O14" s="6">
        <f>+'22년 시즌'!O23+'23년 시즌'!O23+'24년 시즌'!O22</f>
        <v>20</v>
      </c>
      <c r="P14" s="48">
        <f t="shared" si="2"/>
        <v>0.1785714286</v>
      </c>
      <c r="Q14" s="9">
        <f t="shared" si="3"/>
        <v>0.4945054945</v>
      </c>
      <c r="R14" s="10">
        <f t="shared" si="4"/>
        <v>0.4553571429</v>
      </c>
      <c r="S14" s="11">
        <f t="shared" si="5"/>
        <v>0.9498626374</v>
      </c>
      <c r="T14" s="49">
        <f t="shared" si="6"/>
        <v>0.3278688525</v>
      </c>
      <c r="U14" s="13">
        <f t="shared" si="7"/>
        <v>11</v>
      </c>
      <c r="V14" s="14">
        <f t="shared" si="8"/>
        <v>8</v>
      </c>
      <c r="X14" s="50">
        <f>+C14-'통산 성적(~23)'!C23</f>
        <v>-0.02472527473</v>
      </c>
      <c r="Y14" s="51">
        <f>+P14-'통산 성적(~23)'!P23</f>
        <v>-0.01497695853</v>
      </c>
      <c r="Z14" s="52">
        <f>+Q14-'통산 성적(~23)'!Q23</f>
        <v>-0.02472527473</v>
      </c>
      <c r="AA14" s="52">
        <f>+R14-'통산 성적(~23)'!R23</f>
        <v>-0.01238479263</v>
      </c>
      <c r="AB14" s="52">
        <f>+S14-'23년 시즌'!S23</f>
        <v>0.1954766725</v>
      </c>
      <c r="AD14" s="53">
        <f>+D14-'통산 성적(~23)'!D23</f>
        <v>50</v>
      </c>
      <c r="AE14" s="53">
        <f>+E14-'통산 성적(~23)'!E23</f>
        <v>39</v>
      </c>
    </row>
    <row r="15" ht="16.5" customHeight="1">
      <c r="A15" s="4" t="s">
        <v>32</v>
      </c>
      <c r="B15" s="6">
        <f>+'22년 시즌'!B12+'23년 시즌'!B12+'24년 시즌'!B12</f>
        <v>20</v>
      </c>
      <c r="C15" s="47">
        <f t="shared" si="1"/>
        <v>0.3076923077</v>
      </c>
      <c r="D15" s="6">
        <f>+'22년 시즌'!D12+'23년 시즌'!D12+'24년 시즌'!D12</f>
        <v>41</v>
      </c>
      <c r="E15" s="6">
        <f>+'22년 시즌'!E12+'23년 시즌'!E12+'24년 시즌'!E12</f>
        <v>26</v>
      </c>
      <c r="F15" s="6">
        <f>+'22년 시즌'!F12+'23년 시즌'!F12+'24년 시즌'!F12</f>
        <v>8</v>
      </c>
      <c r="G15" s="6">
        <f>+'22년 시즌'!G12+'23년 시즌'!G12+'24년 시즌'!G12</f>
        <v>7</v>
      </c>
      <c r="H15" s="6">
        <f>+'22년 시즌'!H12+'23년 시즌'!H12+'24년 시즌'!H12</f>
        <v>1</v>
      </c>
      <c r="I15" s="6">
        <f>+'22년 시즌'!I12+'23년 시즌'!I12+'24년 시즌'!I12</f>
        <v>0</v>
      </c>
      <c r="J15" s="6">
        <f>+'22년 시즌'!J12+'23년 시즌'!J12+'24년 시즌'!J12</f>
        <v>0</v>
      </c>
      <c r="K15" s="6">
        <f>+'22년 시즌'!K12+'23년 시즌'!K12+'24년 시즌'!K12</f>
        <v>16</v>
      </c>
      <c r="L15" s="6">
        <f>+'22년 시즌'!L12+'23년 시즌'!L12+'24년 시즌'!L12</f>
        <v>5</v>
      </c>
      <c r="M15" s="6">
        <f>+'22년 시즌'!M12+'23년 시즌'!M12+'24년 시즌'!M12</f>
        <v>11</v>
      </c>
      <c r="N15" s="6">
        <f>+'22년 시즌'!N12+'23년 시즌'!N12+'24년 시즌'!N12</f>
        <v>8</v>
      </c>
      <c r="O15" s="6">
        <f>+'22년 시즌'!O12+'23년 시즌'!O12+'24년 시즌'!O12</f>
        <v>2</v>
      </c>
      <c r="P15" s="48">
        <f t="shared" si="2"/>
        <v>0.0487804878</v>
      </c>
      <c r="Q15" s="9">
        <f t="shared" si="3"/>
        <v>0.3461538462</v>
      </c>
      <c r="R15" s="10">
        <f t="shared" si="4"/>
        <v>0.3902439024</v>
      </c>
      <c r="S15" s="11">
        <f t="shared" si="5"/>
        <v>0.7363977486</v>
      </c>
      <c r="T15" s="49">
        <f t="shared" si="6"/>
        <v>0.08</v>
      </c>
      <c r="U15" s="13">
        <f t="shared" si="7"/>
        <v>16</v>
      </c>
      <c r="V15" s="14">
        <f t="shared" si="8"/>
        <v>13</v>
      </c>
      <c r="X15" s="50">
        <f>+C15-'통산 성적(~23)'!C12</f>
        <v>0.141025641</v>
      </c>
      <c r="Y15" s="51">
        <f>+P15-'통산 성적(~23)'!P12</f>
        <v>-0.06233062331</v>
      </c>
      <c r="Z15" s="52">
        <f>+Q15-'통산 성적(~23)'!Q12</f>
        <v>0.1794871795</v>
      </c>
      <c r="AA15" s="52">
        <f>+R15-'통산 성적(~23)'!R12</f>
        <v>0.2791327913</v>
      </c>
      <c r="AB15" s="52">
        <f>+S15-'23년 시즌'!S12</f>
        <v>0.4586199708</v>
      </c>
      <c r="AD15" s="53">
        <f>+D15-'통산 성적(~23)'!D12</f>
        <v>32</v>
      </c>
      <c r="AE15" s="53">
        <f>+E15-'통산 성적(~23)'!E12</f>
        <v>20</v>
      </c>
    </row>
    <row r="16" ht="16.5" customHeight="1">
      <c r="A16" s="4" t="s">
        <v>31</v>
      </c>
      <c r="B16" s="6">
        <f>+'22년 시즌'!B11+'23년 시즌'!B11+'24년 시즌'!B11</f>
        <v>34</v>
      </c>
      <c r="C16" s="47">
        <f t="shared" si="1"/>
        <v>0.2786885246</v>
      </c>
      <c r="D16" s="6">
        <f>+'22년 시즌'!D11+'23년 시즌'!D11+'24년 시즌'!D11</f>
        <v>69</v>
      </c>
      <c r="E16" s="6">
        <f>+'22년 시즌'!E11+'23년 시즌'!E11+'24년 시즌'!E11</f>
        <v>61</v>
      </c>
      <c r="F16" s="6">
        <f>+'22년 시즌'!F11+'23년 시즌'!F11+'24년 시즌'!F11</f>
        <v>17</v>
      </c>
      <c r="G16" s="6">
        <f>+'22년 시즌'!G11+'23년 시즌'!G11+'24년 시즌'!G11</f>
        <v>15</v>
      </c>
      <c r="H16" s="6">
        <f>+'22년 시즌'!H11+'23년 시즌'!H11+'24년 시즌'!H11</f>
        <v>2</v>
      </c>
      <c r="I16" s="6">
        <f>+'22년 시즌'!I11+'23년 시즌'!I11+'24년 시즌'!I11</f>
        <v>0</v>
      </c>
      <c r="J16" s="6">
        <f>+'22년 시즌'!J11+'23년 시즌'!J11+'24년 시즌'!J11</f>
        <v>0</v>
      </c>
      <c r="K16" s="6">
        <f>+'22년 시즌'!K11+'23년 시즌'!K11+'24년 시즌'!K11</f>
        <v>20</v>
      </c>
      <c r="L16" s="6">
        <f>+'22년 시즌'!L11+'23년 시즌'!L11+'24년 시즌'!L11</f>
        <v>15</v>
      </c>
      <c r="M16" s="6">
        <f>+'22년 시즌'!M11+'23년 시즌'!M11+'24년 시즌'!M11</f>
        <v>15</v>
      </c>
      <c r="N16" s="6">
        <f>+'22년 시즌'!N11+'23년 시즌'!N11+'24년 시즌'!N11</f>
        <v>8</v>
      </c>
      <c r="O16" s="6">
        <f>+'22년 시즌'!O11+'23년 시즌'!O11+'24년 시즌'!O11</f>
        <v>14</v>
      </c>
      <c r="P16" s="48">
        <f t="shared" si="2"/>
        <v>0.2028985507</v>
      </c>
      <c r="Q16" s="9">
        <f t="shared" si="3"/>
        <v>0.3114754098</v>
      </c>
      <c r="R16" s="10">
        <f t="shared" si="4"/>
        <v>0.3623188406</v>
      </c>
      <c r="S16" s="11">
        <f t="shared" si="5"/>
        <v>0.6737942504</v>
      </c>
      <c r="T16" s="49">
        <f t="shared" si="6"/>
        <v>0.3181818182</v>
      </c>
      <c r="U16" s="13">
        <f t="shared" si="7"/>
        <v>18</v>
      </c>
      <c r="V16" s="14">
        <f t="shared" si="8"/>
        <v>14</v>
      </c>
      <c r="X16" s="50">
        <f>+C16-'통산 성적(~23)'!C11</f>
        <v>-0.00256147541</v>
      </c>
      <c r="Y16" s="51">
        <f>+P16-'통산 성적(~23)'!P11</f>
        <v>-0.0193236715</v>
      </c>
      <c r="Z16" s="52">
        <f>+Q16-'통산 성적(~23)'!Q11</f>
        <v>-0.001024590164</v>
      </c>
      <c r="AA16" s="52">
        <f>+R16-'통산 성적(~23)'!R11</f>
        <v>0.001207729469</v>
      </c>
      <c r="AB16" s="52">
        <f>+S16-'23년 시즌'!S11</f>
        <v>0.08373213861</v>
      </c>
      <c r="AD16" s="53">
        <f>+D16-'통산 성적(~23)'!D11</f>
        <v>33</v>
      </c>
      <c r="AE16" s="53">
        <f>+E16-'통산 성적(~23)'!E11</f>
        <v>29</v>
      </c>
    </row>
    <row r="17" ht="16.5" customHeight="1">
      <c r="A17" s="4" t="s">
        <v>29</v>
      </c>
      <c r="B17" s="6">
        <f>+'22년 시즌'!B9+'23년 시즌'!B9+'24년 시즌'!B9</f>
        <v>22</v>
      </c>
      <c r="C17" s="47">
        <f t="shared" si="1"/>
        <v>0.275</v>
      </c>
      <c r="D17" s="6">
        <f>+'22년 시즌'!D9+'23년 시즌'!D9+'24년 시즌'!D9</f>
        <v>48</v>
      </c>
      <c r="E17" s="6">
        <f>+'22년 시즌'!E9+'23년 시즌'!E9+'24년 시즌'!E9</f>
        <v>40</v>
      </c>
      <c r="F17" s="6">
        <f>+'22년 시즌'!F9+'23년 시즌'!F9+'24년 시즌'!F9</f>
        <v>11</v>
      </c>
      <c r="G17" s="6">
        <f>+'22년 시즌'!G9+'23년 시즌'!G9+'24년 시즌'!G9</f>
        <v>8</v>
      </c>
      <c r="H17" s="6">
        <f>+'22년 시즌'!H9+'23년 시즌'!H9+'24년 시즌'!H9</f>
        <v>1</v>
      </c>
      <c r="I17" s="6">
        <f>+'22년 시즌'!I9+'23년 시즌'!I9+'24년 시즌'!I9</f>
        <v>0</v>
      </c>
      <c r="J17" s="6">
        <f>+'22년 시즌'!J9+'23년 시즌'!J9+'24년 시즌'!J9</f>
        <v>0</v>
      </c>
      <c r="K17" s="6">
        <f>+'22년 시즌'!K9+'23년 시즌'!K9+'24년 시즌'!K9</f>
        <v>10</v>
      </c>
      <c r="L17" s="6">
        <f>+'22년 시즌'!L9+'23년 시즌'!L9+'24년 시즌'!L9</f>
        <v>6</v>
      </c>
      <c r="M17" s="6">
        <f>+'22년 시즌'!M9+'23년 시즌'!M9+'24년 시즌'!M9</f>
        <v>8</v>
      </c>
      <c r="N17" s="6">
        <f>+'22년 시즌'!N9+'23년 시즌'!N9+'24년 시즌'!N9</f>
        <v>8</v>
      </c>
      <c r="O17" s="6">
        <f>+'22년 시즌'!O9+'23년 시즌'!O9+'24년 시즌'!O9</f>
        <v>16</v>
      </c>
      <c r="P17" s="48">
        <f t="shared" si="2"/>
        <v>0.3333333333</v>
      </c>
      <c r="Q17" s="9">
        <f t="shared" si="3"/>
        <v>0.25</v>
      </c>
      <c r="R17" s="10">
        <f t="shared" si="4"/>
        <v>0.3958333333</v>
      </c>
      <c r="S17" s="11">
        <f t="shared" si="5"/>
        <v>0.6458333333</v>
      </c>
      <c r="T17" s="49">
        <f t="shared" si="6"/>
        <v>0.5517241379</v>
      </c>
      <c r="U17" s="13">
        <f t="shared" si="7"/>
        <v>15</v>
      </c>
      <c r="V17" s="14">
        <f t="shared" si="8"/>
        <v>17</v>
      </c>
      <c r="X17" s="50">
        <f>+C17-'통산 성적(~23)'!C9</f>
        <v>0.04919354839</v>
      </c>
      <c r="Y17" s="51">
        <f>+P17-'통산 성적(~23)'!P9</f>
        <v>-0.06140350877</v>
      </c>
      <c r="Z17" s="52">
        <f>+Q17-'통산 성적(~23)'!Q9</f>
        <v>-0.008064516129</v>
      </c>
      <c r="AA17" s="52">
        <f>+R17-'통산 성적(~23)'!R9</f>
        <v>0.0274122807</v>
      </c>
      <c r="AB17" s="52">
        <f>+S17-'23년 시즌'!S9</f>
        <v>0.1279385965</v>
      </c>
      <c r="AD17" s="53">
        <f>+D17-'통산 성적(~23)'!D9</f>
        <v>10</v>
      </c>
      <c r="AE17" s="53">
        <f>+E17-'통산 성적(~23)'!E9</f>
        <v>9</v>
      </c>
    </row>
    <row r="18" ht="16.5" customHeight="1">
      <c r="A18" s="4" t="s">
        <v>35</v>
      </c>
      <c r="B18" s="6">
        <f>+'22년 시즌'!B15+'23년 시즌'!B15+'24년 시즌'!B14</f>
        <v>34</v>
      </c>
      <c r="C18" s="47">
        <f t="shared" si="1"/>
        <v>0.2166666667</v>
      </c>
      <c r="D18" s="6">
        <f>+'22년 시즌'!D15+'23년 시즌'!D15+'24년 시즌'!D14</f>
        <v>85</v>
      </c>
      <c r="E18" s="6">
        <f>+'22년 시즌'!E15+'23년 시즌'!E15+'24년 시즌'!E14</f>
        <v>60</v>
      </c>
      <c r="F18" s="6">
        <f>+'22년 시즌'!F15+'23년 시즌'!F15+'24년 시즌'!F14</f>
        <v>13</v>
      </c>
      <c r="G18" s="6">
        <f>+'22년 시즌'!G15+'23년 시즌'!G15+'24년 시즌'!G14</f>
        <v>10</v>
      </c>
      <c r="H18" s="6">
        <f>+'22년 시즌'!H15+'23년 시즌'!H15+'24년 시즌'!H14</f>
        <v>3</v>
      </c>
      <c r="I18" s="6">
        <f>+'22년 시즌'!I15+'23년 시즌'!I15+'24년 시즌'!I14</f>
        <v>0</v>
      </c>
      <c r="J18" s="6">
        <f>+'22년 시즌'!J15+'23년 시즌'!J15+'24년 시즌'!J14</f>
        <v>0</v>
      </c>
      <c r="K18" s="6">
        <f>+'22년 시즌'!K15+'23년 시즌'!K15+'24년 시즌'!K14</f>
        <v>18</v>
      </c>
      <c r="L18" s="6">
        <f>+'22년 시즌'!L15+'23년 시즌'!L15+'24년 시즌'!L14</f>
        <v>17</v>
      </c>
      <c r="M18" s="6">
        <f>+'22년 시즌'!M15+'23년 시즌'!M15+'24년 시즌'!M14</f>
        <v>14</v>
      </c>
      <c r="N18" s="6">
        <f>+'22년 시즌'!N15+'23년 시즌'!N15+'24년 시즌'!N14</f>
        <v>21</v>
      </c>
      <c r="O18" s="6">
        <f>+'22년 시즌'!O15+'23년 시즌'!O15+'24년 시즌'!O14</f>
        <v>32</v>
      </c>
      <c r="P18" s="48">
        <f t="shared" si="2"/>
        <v>0.3764705882</v>
      </c>
      <c r="Q18" s="9">
        <f t="shared" si="3"/>
        <v>0.2666666667</v>
      </c>
      <c r="R18" s="10">
        <f t="shared" si="4"/>
        <v>0.4</v>
      </c>
      <c r="S18" s="11">
        <f t="shared" si="5"/>
        <v>0.6666666667</v>
      </c>
      <c r="T18" s="49">
        <f t="shared" si="6"/>
        <v>0.6274509804</v>
      </c>
      <c r="U18" s="13">
        <f t="shared" si="7"/>
        <v>14</v>
      </c>
      <c r="V18" s="14">
        <f t="shared" si="8"/>
        <v>15</v>
      </c>
      <c r="X18" s="50">
        <f>+C18-'통산 성적(~23)'!C15</f>
        <v>0.06282051282</v>
      </c>
      <c r="Y18" s="51">
        <f>+P18-'통산 성적(~23)'!P15</f>
        <v>0.02647058824</v>
      </c>
      <c r="Z18" s="52">
        <f>+Q18-'통산 성적(~23)'!Q15</f>
        <v>0.1128205128</v>
      </c>
      <c r="AA18" s="52">
        <f>+R18-'통산 성적(~23)'!R15</f>
        <v>0.1</v>
      </c>
      <c r="AB18" s="52">
        <f>+S18-'23년 시즌'!S15</f>
        <v>0.2128205128</v>
      </c>
      <c r="AD18" s="53">
        <f>+D18-'통산 성적(~23)'!D15</f>
        <v>65</v>
      </c>
      <c r="AE18" s="53">
        <f>+E18-'통산 성적(~23)'!E15</f>
        <v>47</v>
      </c>
    </row>
    <row r="19" ht="16.5" customHeight="1">
      <c r="A19" s="4" t="s">
        <v>25</v>
      </c>
      <c r="B19" s="6">
        <f>+'22년 시즌'!B5+'23년 시즌'!B5+'24년 시즌'!B5</f>
        <v>29</v>
      </c>
      <c r="C19" s="47">
        <f t="shared" si="1"/>
        <v>0.1935483871</v>
      </c>
      <c r="D19" s="6">
        <f>+'22년 시즌'!D5+'23년 시즌'!D5+'24년 시즌'!D5</f>
        <v>55</v>
      </c>
      <c r="E19" s="6">
        <f>+'22년 시즌'!E5+'23년 시즌'!E5+'24년 시즌'!E5</f>
        <v>31</v>
      </c>
      <c r="F19" s="6">
        <f>+'22년 시즌'!F5+'23년 시즌'!F5+'24년 시즌'!F5</f>
        <v>6</v>
      </c>
      <c r="G19" s="6">
        <f>+'22년 시즌'!G5+'23년 시즌'!G5+'24년 시즌'!G5</f>
        <v>4</v>
      </c>
      <c r="H19" s="6">
        <f>+'22년 시즌'!H5+'23년 시즌'!H5+'24년 시즌'!H5</f>
        <v>2</v>
      </c>
      <c r="I19" s="6">
        <f>+'22년 시즌'!I5+'23년 시즌'!I5+'24년 시즌'!I5</f>
        <v>0</v>
      </c>
      <c r="J19" s="6">
        <f>+'22년 시즌'!J5+'23년 시즌'!J5+'24년 시즌'!J5</f>
        <v>0</v>
      </c>
      <c r="K19" s="6">
        <f>+'22년 시즌'!K5+'23년 시즌'!K5+'24년 시즌'!K5</f>
        <v>12</v>
      </c>
      <c r="L19" s="6">
        <f>+'22년 시즌'!L5+'23년 시즌'!L5+'24년 시즌'!L5</f>
        <v>8</v>
      </c>
      <c r="M19" s="6">
        <f>+'22년 시즌'!M5+'23년 시즌'!M5+'24년 시즌'!M5</f>
        <v>6</v>
      </c>
      <c r="N19" s="6">
        <f>+'22년 시즌'!N5+'23년 시즌'!N5+'24년 시즌'!N5</f>
        <v>23</v>
      </c>
      <c r="O19" s="6">
        <f>+'22년 시즌'!O5+'23년 시즌'!O5+'24년 시즌'!O5</f>
        <v>17</v>
      </c>
      <c r="P19" s="48">
        <f t="shared" si="2"/>
        <v>0.3090909091</v>
      </c>
      <c r="Q19" s="9">
        <f t="shared" si="3"/>
        <v>0.2580645161</v>
      </c>
      <c r="R19" s="10">
        <f t="shared" si="4"/>
        <v>0.5272727273</v>
      </c>
      <c r="S19" s="11">
        <f t="shared" si="5"/>
        <v>0.7853372434</v>
      </c>
      <c r="T19" s="49">
        <f t="shared" si="6"/>
        <v>0.6538461538</v>
      </c>
      <c r="U19" s="13">
        <f t="shared" si="7"/>
        <v>5</v>
      </c>
      <c r="V19" s="14">
        <f t="shared" si="8"/>
        <v>12</v>
      </c>
      <c r="X19" s="50">
        <f>+C19-'통산 성적(~23)'!C5</f>
        <v>-0.04174573055</v>
      </c>
      <c r="Y19" s="51">
        <f>+P19-'통산 성적(~23)'!P5</f>
        <v>0.1032085561</v>
      </c>
      <c r="Z19" s="52">
        <f>+Q19-'통산 성적(~23)'!Q5</f>
        <v>0.02277039848</v>
      </c>
      <c r="AA19" s="52">
        <f>+R19-'통산 성적(~23)'!R5</f>
        <v>-0.06096256684</v>
      </c>
      <c r="AB19" s="52">
        <f>+S19-'23년 시즌'!S5</f>
        <v>-0.02211617275</v>
      </c>
      <c r="AD19" s="53">
        <f>+D19-'통산 성적(~23)'!D5</f>
        <v>21</v>
      </c>
      <c r="AE19" s="53">
        <f>+E19-'통산 성적(~23)'!E5</f>
        <v>14</v>
      </c>
    </row>
    <row r="20" ht="16.5" customHeight="1">
      <c r="A20" s="4" t="s">
        <v>44</v>
      </c>
      <c r="B20" s="6">
        <f>+'22년 시즌'!B24+'23년 시즌'!B24+'24년 시즌'!B23</f>
        <v>19</v>
      </c>
      <c r="C20" s="47">
        <f t="shared" si="1"/>
        <v>0.1935483871</v>
      </c>
      <c r="D20" s="6">
        <f>+'22년 시즌'!D24+'23년 시즌'!D24+'24년 시즌'!D23</f>
        <v>49</v>
      </c>
      <c r="E20" s="6">
        <f>+'22년 시즌'!E24+'23년 시즌'!E24+'24년 시즌'!E23</f>
        <v>31</v>
      </c>
      <c r="F20" s="6">
        <f>+'22년 시즌'!F24+'23년 시즌'!F24+'24년 시즌'!F23</f>
        <v>6</v>
      </c>
      <c r="G20" s="6">
        <f>+'22년 시즌'!G24+'23년 시즌'!G24+'24년 시즌'!G23</f>
        <v>6</v>
      </c>
      <c r="H20" s="6">
        <f>+'22년 시즌'!H24+'23년 시즌'!H24+'24년 시즌'!H23</f>
        <v>0</v>
      </c>
      <c r="I20" s="6">
        <f>+'22년 시즌'!I24+'23년 시즌'!I24+'24년 시즌'!I23</f>
        <v>0</v>
      </c>
      <c r="J20" s="6">
        <f>+'22년 시즌'!J24+'23년 시즌'!J24+'24년 시즌'!J23</f>
        <v>0</v>
      </c>
      <c r="K20" s="6">
        <f>+'22년 시즌'!K24+'23년 시즌'!K24+'24년 시즌'!K23</f>
        <v>14</v>
      </c>
      <c r="L20" s="6">
        <f>+'22년 시즌'!L24+'23년 시즌'!L24+'24년 시즌'!L23</f>
        <v>5</v>
      </c>
      <c r="M20" s="6">
        <f>+'22년 시즌'!M24+'23년 시즌'!M24+'24년 시즌'!M23</f>
        <v>4</v>
      </c>
      <c r="N20" s="6">
        <f>+'22년 시즌'!N24+'23년 시즌'!N24+'24년 시즌'!N23</f>
        <v>11</v>
      </c>
      <c r="O20" s="6">
        <f>+'22년 시즌'!O24+'23년 시즌'!O24+'24년 시즌'!O23</f>
        <v>9</v>
      </c>
      <c r="P20" s="48">
        <f t="shared" si="2"/>
        <v>0.1836734694</v>
      </c>
      <c r="Q20" s="9">
        <f t="shared" si="3"/>
        <v>0.1935483871</v>
      </c>
      <c r="R20" s="10">
        <f t="shared" si="4"/>
        <v>0.3469387755</v>
      </c>
      <c r="S20" s="11">
        <f t="shared" si="5"/>
        <v>0.5404871626</v>
      </c>
      <c r="T20" s="49">
        <f t="shared" si="6"/>
        <v>0.28125</v>
      </c>
      <c r="U20" s="13">
        <f t="shared" si="7"/>
        <v>19</v>
      </c>
      <c r="V20" s="14">
        <f t="shared" si="8"/>
        <v>18</v>
      </c>
      <c r="X20" s="50">
        <f>+C20-'통산 성적(~23)'!C24</f>
        <v>0.1026392962</v>
      </c>
      <c r="Y20" s="51">
        <f>+P20-'통산 성적(~23)'!P24</f>
        <v>-0.003826530612</v>
      </c>
      <c r="Z20" s="52">
        <f>+Q20-'통산 성적(~23)'!Q24</f>
        <v>0.1026392962</v>
      </c>
      <c r="AA20" s="52">
        <f>+R20-'통산 성적(~23)'!R24</f>
        <v>0.1594387755</v>
      </c>
      <c r="AB20" s="52">
        <f>+S20-'23년 시즌'!S24</f>
        <v>0.2620780717</v>
      </c>
      <c r="AD20" s="53">
        <f>+D20-'통산 성적(~23)'!D24</f>
        <v>33</v>
      </c>
      <c r="AE20" s="53">
        <f>+E20-'통산 성적(~23)'!E24</f>
        <v>20</v>
      </c>
    </row>
    <row r="21" ht="16.5" customHeight="1">
      <c r="A21" s="4" t="s">
        <v>40</v>
      </c>
      <c r="B21" s="6">
        <f>+'22년 시즌'!B20+'23년 시즌'!B20+'24년 시즌'!B19</f>
        <v>33</v>
      </c>
      <c r="C21" s="47">
        <f t="shared" si="1"/>
        <v>0.1818181818</v>
      </c>
      <c r="D21" s="6">
        <f>+'22년 시즌'!D20+'23년 시즌'!D20+'24년 시즌'!D19</f>
        <v>64</v>
      </c>
      <c r="E21" s="6">
        <f>+'22년 시즌'!E20+'23년 시즌'!E20+'24년 시즌'!E19</f>
        <v>44</v>
      </c>
      <c r="F21" s="6">
        <f>+'22년 시즌'!F20+'23년 시즌'!F20+'24년 시즌'!F19</f>
        <v>8</v>
      </c>
      <c r="G21" s="6">
        <f>+'22년 시즌'!G20+'23년 시즌'!G20+'24년 시즌'!G19</f>
        <v>6</v>
      </c>
      <c r="H21" s="6">
        <f>+'22년 시즌'!H20+'23년 시즌'!H20+'24년 시즌'!H19</f>
        <v>2</v>
      </c>
      <c r="I21" s="6">
        <f>+'22년 시즌'!I20+'23년 시즌'!I20+'24년 시즌'!I19</f>
        <v>0</v>
      </c>
      <c r="J21" s="6">
        <f>+'22년 시즌'!J20+'23년 시즌'!J20+'24년 시즌'!J19</f>
        <v>0</v>
      </c>
      <c r="K21" s="6">
        <f>+'22년 시즌'!K20+'23년 시즌'!K20+'24년 시즌'!K19</f>
        <v>16</v>
      </c>
      <c r="L21" s="6">
        <f>+'22년 시즌'!L20+'23년 시즌'!L20+'24년 시즌'!L19</f>
        <v>16</v>
      </c>
      <c r="M21" s="6">
        <f>+'22년 시즌'!M20+'23년 시즌'!M20+'24년 시즌'!M19</f>
        <v>17</v>
      </c>
      <c r="N21" s="6">
        <f>+'22년 시즌'!N20+'23년 시즌'!N20+'24년 시즌'!N19</f>
        <v>20</v>
      </c>
      <c r="O21" s="6">
        <f>+'22년 시즌'!O20+'23년 시즌'!O20+'24년 시즌'!O19</f>
        <v>18</v>
      </c>
      <c r="P21" s="48">
        <f t="shared" si="2"/>
        <v>0.28125</v>
      </c>
      <c r="Q21" s="9">
        <f t="shared" si="3"/>
        <v>0.2272727273</v>
      </c>
      <c r="R21" s="10">
        <f t="shared" si="4"/>
        <v>0.4375</v>
      </c>
      <c r="S21" s="11">
        <f t="shared" si="5"/>
        <v>0.6647727273</v>
      </c>
      <c r="T21" s="49">
        <f t="shared" si="6"/>
        <v>0.5</v>
      </c>
      <c r="U21" s="13">
        <f t="shared" si="7"/>
        <v>12</v>
      </c>
      <c r="V21" s="14">
        <f t="shared" si="8"/>
        <v>16</v>
      </c>
      <c r="X21" s="50">
        <f>+C21-'통산 성적(~23)'!C20</f>
        <v>-0.01262626263</v>
      </c>
      <c r="Y21" s="51">
        <f>+P21-'통산 성적(~23)'!P20</f>
        <v>-0.08045212766</v>
      </c>
      <c r="Z21" s="52">
        <f>+Q21-'통산 성적(~23)'!Q20</f>
        <v>-0.02272727273</v>
      </c>
      <c r="AA21" s="52">
        <f>+R21-'통산 성적(~23)'!R20</f>
        <v>0.0545212766</v>
      </c>
      <c r="AB21" s="52">
        <f>+S21-'23년 시즌'!S20</f>
        <v>0.2247070458</v>
      </c>
      <c r="AD21" s="53">
        <f>+D21-'통산 성적(~23)'!D20</f>
        <v>17</v>
      </c>
      <c r="AE21" s="53">
        <f>+E21-'통산 성적(~23)'!E20</f>
        <v>8</v>
      </c>
    </row>
    <row r="22" ht="16.5" customHeight="1">
      <c r="A22" s="4" t="s">
        <v>24</v>
      </c>
      <c r="B22" s="6">
        <f>+'22년 시즌'!B4+'23년 시즌'!B4+'24년 시즌'!B4</f>
        <v>19</v>
      </c>
      <c r="C22" s="47">
        <f t="shared" si="1"/>
        <v>0.1428571429</v>
      </c>
      <c r="D22" s="6">
        <f>+'22년 시즌'!D4+'23년 시즌'!D4+'24년 시즌'!D4</f>
        <v>25</v>
      </c>
      <c r="E22" s="6">
        <f>+'22년 시즌'!E4+'23년 시즌'!E4+'24년 시즌'!E4</f>
        <v>21</v>
      </c>
      <c r="F22" s="6">
        <f>+'22년 시즌'!F4+'23년 시즌'!F4+'24년 시즌'!F4</f>
        <v>3</v>
      </c>
      <c r="G22" s="6">
        <f>+'22년 시즌'!G4+'23년 시즌'!G4+'24년 시즌'!G4</f>
        <v>2</v>
      </c>
      <c r="H22" s="6">
        <f>+'22년 시즌'!H4+'23년 시즌'!H4+'24년 시즌'!H4</f>
        <v>0</v>
      </c>
      <c r="I22" s="6">
        <f>+'22년 시즌'!I4+'23년 시즌'!I4+'24년 시즌'!I4</f>
        <v>1</v>
      </c>
      <c r="J22" s="6">
        <f>+'22년 시즌'!J4+'23년 시즌'!J4+'24년 시즌'!J4</f>
        <v>0</v>
      </c>
      <c r="K22" s="6">
        <f>+'22년 시즌'!K4+'23년 시즌'!K4+'24년 시즌'!K4</f>
        <v>7</v>
      </c>
      <c r="L22" s="6">
        <f>+'22년 시즌'!L4+'23년 시즌'!L4+'24년 시즌'!L4</f>
        <v>4</v>
      </c>
      <c r="M22" s="6">
        <f>+'22년 시즌'!M4+'23년 시즌'!M4+'24년 시즌'!M4</f>
        <v>8</v>
      </c>
      <c r="N22" s="6">
        <f>+'22년 시즌'!N4+'23년 시즌'!N4+'24년 시즌'!N4</f>
        <v>4</v>
      </c>
      <c r="O22" s="6">
        <f>+'22년 시즌'!O4+'23년 시즌'!O4+'24년 시즌'!O4</f>
        <v>11</v>
      </c>
      <c r="P22" s="48">
        <f t="shared" si="2"/>
        <v>0.44</v>
      </c>
      <c r="Q22" s="9">
        <f t="shared" si="3"/>
        <v>0.2380952381</v>
      </c>
      <c r="R22" s="10">
        <f t="shared" si="4"/>
        <v>0.28</v>
      </c>
      <c r="S22" s="11">
        <f t="shared" si="5"/>
        <v>0.5180952381</v>
      </c>
      <c r="T22" s="49">
        <f t="shared" si="6"/>
        <v>0.6111111111</v>
      </c>
      <c r="U22" s="13">
        <f t="shared" si="7"/>
        <v>20</v>
      </c>
      <c r="V22" s="14">
        <f t="shared" si="8"/>
        <v>19</v>
      </c>
      <c r="X22" s="50">
        <f>+C22-'통산 성적(~23)'!C4</f>
        <v>0.1428571429</v>
      </c>
      <c r="Y22" s="51">
        <f>+P22-'통산 성적(~23)'!P4</f>
        <v>-0.56</v>
      </c>
      <c r="Z22" s="52">
        <f>+Q22-'통산 성적(~23)'!Q4</f>
        <v>0.2380952381</v>
      </c>
      <c r="AA22" s="52">
        <f>+R22-'통산 성적(~23)'!R4</f>
        <v>0.28</v>
      </c>
      <c r="AB22" s="52">
        <f>+S22-'23년 시즌'!S4</f>
        <v>0.5180952381</v>
      </c>
      <c r="AD22" s="53">
        <f>+D22-'통산 성적(~23)'!D4</f>
        <v>24</v>
      </c>
      <c r="AE22" s="53">
        <f>+E22-'통산 성적(~23)'!E4</f>
        <v>20</v>
      </c>
    </row>
    <row r="23" ht="16.5" customHeight="1">
      <c r="A23" s="4" t="s">
        <v>27</v>
      </c>
      <c r="B23" s="6">
        <f>+'22년 시즌'!B7+'23년 시즌'!B7+'24년 시즌'!B7</f>
        <v>4</v>
      </c>
      <c r="C23" s="47">
        <f t="shared" si="1"/>
        <v>0</v>
      </c>
      <c r="D23" s="6">
        <f>+'22년 시즌'!D7+'23년 시즌'!D7+'24년 시즌'!D7</f>
        <v>11</v>
      </c>
      <c r="E23" s="6">
        <f>+'22년 시즌'!E7+'23년 시즌'!E7+'24년 시즌'!E7</f>
        <v>7</v>
      </c>
      <c r="F23" s="6">
        <f>+'22년 시즌'!F7+'23년 시즌'!F7+'24년 시즌'!F7</f>
        <v>0</v>
      </c>
      <c r="G23" s="6">
        <f>+'22년 시즌'!G7+'23년 시즌'!G7+'24년 시즌'!G7</f>
        <v>0</v>
      </c>
      <c r="H23" s="6">
        <f>+'22년 시즌'!H7+'23년 시즌'!H7+'24년 시즌'!H7</f>
        <v>0</v>
      </c>
      <c r="I23" s="6">
        <f>+'22년 시즌'!I7+'23년 시즌'!I7+'24년 시즌'!I7</f>
        <v>0</v>
      </c>
      <c r="J23" s="6">
        <f>+'22년 시즌'!J7+'23년 시즌'!J7+'24년 시즌'!J7</f>
        <v>0</v>
      </c>
      <c r="K23" s="6">
        <f>+'22년 시즌'!K7+'23년 시즌'!K7+'24년 시즌'!K7</f>
        <v>4</v>
      </c>
      <c r="L23" s="6">
        <f>+'22년 시즌'!L7+'23년 시즌'!L7+'24년 시즌'!L7</f>
        <v>6</v>
      </c>
      <c r="M23" s="6">
        <f>+'22년 시즌'!M7+'23년 시즌'!M7+'24년 시즌'!M7</f>
        <v>1</v>
      </c>
      <c r="N23" s="6">
        <f>+'22년 시즌'!N7+'23년 시즌'!N7+'24년 시즌'!N7</f>
        <v>4</v>
      </c>
      <c r="O23" s="6">
        <f>+'22년 시즌'!O7+'23년 시즌'!O7+'24년 시즌'!O7</f>
        <v>2</v>
      </c>
      <c r="P23" s="48">
        <f t="shared" si="2"/>
        <v>0.1818181818</v>
      </c>
      <c r="Q23" s="9">
        <f t="shared" si="3"/>
        <v>0</v>
      </c>
      <c r="R23" s="10">
        <f t="shared" si="4"/>
        <v>0.3636363636</v>
      </c>
      <c r="S23" s="11">
        <f t="shared" si="5"/>
        <v>0.3636363636</v>
      </c>
      <c r="T23" s="49">
        <f t="shared" si="6"/>
        <v>0.2857142857</v>
      </c>
      <c r="U23" s="13">
        <f t="shared" si="7"/>
        <v>17</v>
      </c>
      <c r="V23" s="14">
        <f t="shared" si="8"/>
        <v>20</v>
      </c>
      <c r="X23" s="50">
        <f>+C23-'통산 성적(~23)'!C7</f>
        <v>0</v>
      </c>
      <c r="Y23" s="51">
        <f>+P23-'통산 성적(~23)'!P7</f>
        <v>0.1818181818</v>
      </c>
      <c r="Z23" s="52">
        <f>+Q23-'통산 성적(~23)'!Q7</f>
        <v>0</v>
      </c>
      <c r="AA23" s="52">
        <f>+R23-'통산 성적(~23)'!R7</f>
        <v>0.3636363636</v>
      </c>
      <c r="AB23" s="52">
        <f>+S23-'23년 시즌'!S7</f>
        <v>0.3636363636</v>
      </c>
      <c r="AD23" s="53">
        <f>+D23-'통산 성적(~23)'!D7</f>
        <v>7</v>
      </c>
      <c r="AE23" s="53">
        <f>+E23-'통산 성적(~23)'!E7</f>
        <v>3</v>
      </c>
    </row>
    <row r="24" ht="16.5" customHeight="1">
      <c r="A24" s="23" t="s">
        <v>45</v>
      </c>
      <c r="B24" s="24"/>
      <c r="C24" s="25">
        <f t="shared" si="1"/>
        <v>0.3916083916</v>
      </c>
      <c r="D24" s="24">
        <f t="shared" ref="D24:O24" si="9">SUM(D4:D23)</f>
        <v>1634</v>
      </c>
      <c r="E24" s="24">
        <f t="shared" si="9"/>
        <v>1287</v>
      </c>
      <c r="F24" s="24">
        <f t="shared" si="9"/>
        <v>504</v>
      </c>
      <c r="G24" s="24">
        <f t="shared" si="9"/>
        <v>366</v>
      </c>
      <c r="H24" s="24">
        <f t="shared" si="9"/>
        <v>103</v>
      </c>
      <c r="I24" s="24">
        <f t="shared" si="9"/>
        <v>25</v>
      </c>
      <c r="J24" s="24">
        <f t="shared" si="9"/>
        <v>8</v>
      </c>
      <c r="K24" s="24">
        <f t="shared" si="9"/>
        <v>501</v>
      </c>
      <c r="L24" s="24">
        <f t="shared" si="9"/>
        <v>425</v>
      </c>
      <c r="M24" s="24">
        <f t="shared" si="9"/>
        <v>348</v>
      </c>
      <c r="N24" s="24">
        <f t="shared" si="9"/>
        <v>300</v>
      </c>
      <c r="O24" s="24">
        <f t="shared" si="9"/>
        <v>264</v>
      </c>
      <c r="P24" s="26">
        <f t="shared" si="2"/>
        <v>0.1615667075</v>
      </c>
      <c r="Q24" s="25">
        <f t="shared" si="3"/>
        <v>0.5275835276</v>
      </c>
      <c r="R24" s="25">
        <f t="shared" si="4"/>
        <v>0.4920440636</v>
      </c>
      <c r="S24" s="27">
        <f t="shared" si="5"/>
        <v>1.019627591</v>
      </c>
      <c r="T24" s="27"/>
      <c r="U24" s="27"/>
      <c r="V24" s="27"/>
      <c r="X24" s="50">
        <f>+C24-'통산 성적(~23)'!C25</f>
        <v>0.01197876198</v>
      </c>
      <c r="Y24" s="51">
        <f>+P24-'통산 성적(~23)'!P8</f>
        <v>-0.0250999592</v>
      </c>
      <c r="Z24" s="52">
        <f>+Q24-'통산 성적(~23)'!Q8</f>
        <v>-0.02241647242</v>
      </c>
      <c r="AA24" s="52">
        <f>+R24-'통산 성적(~23)'!R8</f>
        <v>0.01204406365</v>
      </c>
      <c r="AB24" s="52">
        <f>+S24-'23년 시즌'!S8</f>
        <v>0.02292947802</v>
      </c>
    </row>
    <row r="25" ht="16.5" customHeight="1">
      <c r="T25" s="2"/>
    </row>
    <row r="26" ht="16.5" customHeight="1">
      <c r="A26" s="3" t="s">
        <v>46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9"/>
      <c r="U26" s="28"/>
      <c r="V26" s="28"/>
    </row>
    <row r="27" ht="16.5" customHeight="1">
      <c r="A27" s="4" t="s">
        <v>2</v>
      </c>
      <c r="B27" s="4" t="s">
        <v>3</v>
      </c>
      <c r="C27" s="4" t="s">
        <v>47</v>
      </c>
      <c r="D27" s="4" t="s">
        <v>48</v>
      </c>
      <c r="E27" s="4" t="s">
        <v>49</v>
      </c>
      <c r="F27" s="4" t="s">
        <v>50</v>
      </c>
      <c r="G27" s="4" t="s">
        <v>6</v>
      </c>
      <c r="H27" s="4" t="s">
        <v>51</v>
      </c>
      <c r="I27" s="4" t="s">
        <v>52</v>
      </c>
      <c r="J27" s="4" t="s">
        <v>53</v>
      </c>
      <c r="K27" s="4" t="s">
        <v>54</v>
      </c>
      <c r="L27" s="4" t="s">
        <v>55</v>
      </c>
      <c r="M27" s="4" t="s">
        <v>56</v>
      </c>
      <c r="N27" s="4" t="s">
        <v>57</v>
      </c>
      <c r="O27" s="4" t="s">
        <v>58</v>
      </c>
      <c r="P27" s="4" t="s">
        <v>59</v>
      </c>
      <c r="Q27" s="4" t="s">
        <v>60</v>
      </c>
      <c r="R27" s="4" t="s">
        <v>61</v>
      </c>
      <c r="S27" s="4" t="s">
        <v>62</v>
      </c>
      <c r="T27" s="4" t="s">
        <v>63</v>
      </c>
      <c r="U27" s="4" t="s">
        <v>64</v>
      </c>
      <c r="V27" s="4" t="s">
        <v>65</v>
      </c>
      <c r="X27" s="4" t="s">
        <v>51</v>
      </c>
      <c r="Y27" s="4" t="s">
        <v>61</v>
      </c>
      <c r="Z27" s="4" t="s">
        <v>69</v>
      </c>
      <c r="AA27" s="4" t="s">
        <v>70</v>
      </c>
      <c r="AB27" s="4" t="s">
        <v>65</v>
      </c>
    </row>
    <row r="28" ht="16.5" customHeight="1">
      <c r="A28" s="30" t="s">
        <v>33</v>
      </c>
      <c r="B28" s="6">
        <f>+'22년 시즌'!B32+'23년 시즌'!B32+'24년 시즌'!B31</f>
        <v>34</v>
      </c>
      <c r="C28" s="6">
        <f>+'22년 시즌'!C32+'23년 시즌'!C32+'24년 시즌'!C31</f>
        <v>11</v>
      </c>
      <c r="D28" s="6">
        <f>+'22년 시즌'!D32+'23년 시즌'!D32+'24년 시즌'!D31</f>
        <v>6</v>
      </c>
      <c r="E28" s="6">
        <f>+'22년 시즌'!E32+'23년 시즌'!E32+'24년 시즌'!E31</f>
        <v>2</v>
      </c>
      <c r="F28" s="6">
        <f>+'22년 시즌'!F32+'23년 시즌'!F32+'24년 시즌'!F31</f>
        <v>444</v>
      </c>
      <c r="G28" s="6">
        <f>+'22년 시즌'!G32+'23년 시즌'!G32+'24년 시즌'!G31</f>
        <v>381</v>
      </c>
      <c r="H28" s="54">
        <f>+'22년 시즌'!H32+'23년 시즌'!H32+'24년 시즌'!H31</f>
        <v>82.33326663</v>
      </c>
      <c r="I28" s="55">
        <f>+'22년 시즌'!I32+'23년 시즌'!I32+'24년 시즌'!I31</f>
        <v>103</v>
      </c>
      <c r="J28" s="55">
        <f>+'22년 시즌'!J32+'23년 시즌'!J32+'24년 시즌'!J31</f>
        <v>1</v>
      </c>
      <c r="K28" s="55">
        <f>+'22년 시즌'!K32+'23년 시즌'!K32+'24년 시즌'!K31</f>
        <v>58</v>
      </c>
      <c r="L28" s="55">
        <f>+'22년 시즌'!L32+'23년 시즌'!L32+'24년 시즌'!L31</f>
        <v>14</v>
      </c>
      <c r="M28" s="55">
        <f>+'22년 시즌'!M32+'23년 시즌'!M32+'24년 시즌'!M31</f>
        <v>82</v>
      </c>
      <c r="N28" s="55">
        <f>+'22년 시즌'!N32+'23년 시즌'!N32+'24년 시즌'!N31</f>
        <v>105</v>
      </c>
      <c r="O28" s="55">
        <f>+'22년 시즌'!O32+'23년 시즌'!O32+'24년 시즌'!O31</f>
        <v>66</v>
      </c>
      <c r="P28" s="32">
        <f t="shared" ref="P28:P36" si="10">+O28*9/H28</f>
        <v>7.214580743</v>
      </c>
      <c r="Q28" s="33">
        <f t="shared" ref="Q28:Q34" si="11">(K28+L28)/H28</f>
        <v>0.8744946356</v>
      </c>
      <c r="R28" s="34">
        <f t="shared" ref="R28:R34" si="12">I28/H28</f>
        <v>1.251013159</v>
      </c>
      <c r="S28" s="34">
        <f t="shared" ref="S28:S34" si="13">H28/B28</f>
        <v>2.421566666</v>
      </c>
      <c r="T28" s="33">
        <f t="shared" ref="T28:T34" si="14">M28/H28</f>
        <v>0.9959522238</v>
      </c>
      <c r="U28" s="35">
        <f t="shared" ref="U28:U35" si="15">O28/N28</f>
        <v>0.6285714286</v>
      </c>
      <c r="V28" s="33">
        <f t="shared" ref="V28:V34" si="16">(I28+K28+L28)/H28</f>
        <v>2.125507795</v>
      </c>
      <c r="X28" s="56">
        <f>+H28-'통산 성적(~23)'!H32</f>
        <v>55.00026663</v>
      </c>
      <c r="Y28" s="57">
        <f>+R28-'통산 성적(~23)'!R32</f>
        <v>-0.1758335096</v>
      </c>
      <c r="Z28" s="58">
        <f>+((K28+L28)/H28)-(('통산 성적(~23)'!K32+'통산 성적(~23)'!L32)/'통산 성적(~23)'!H32)</f>
        <v>-0.003564852958</v>
      </c>
      <c r="AA28" s="56">
        <f>+(M28-'통산 성적(~23)'!M32)/X28</f>
        <v>0.7818143917</v>
      </c>
      <c r="AB28" s="57">
        <f>+V28-'통산 성적(~23)'!V32</f>
        <v>-0.1793983626</v>
      </c>
    </row>
    <row r="29" ht="16.5" customHeight="1">
      <c r="A29" s="30" t="s">
        <v>43</v>
      </c>
      <c r="B29" s="6">
        <f>+'22년 시즌'!B36+'23년 시즌'!B36+'24년 시즌'!B37</f>
        <v>38</v>
      </c>
      <c r="C29" s="6">
        <f>+'22년 시즌'!C36+'23년 시즌'!C36+'24년 시즌'!C37</f>
        <v>8</v>
      </c>
      <c r="D29" s="6">
        <f>+'22년 시즌'!D36+'23년 시즌'!D36+'24년 시즌'!D37</f>
        <v>11</v>
      </c>
      <c r="E29" s="6">
        <f>+'22년 시즌'!E36+'23년 시즌'!E36+'24년 시즌'!E37</f>
        <v>3</v>
      </c>
      <c r="F29" s="6">
        <f>+'22년 시즌'!F36+'23년 시즌'!F36+'24년 시즌'!F37</f>
        <v>550</v>
      </c>
      <c r="G29" s="6">
        <f>+'22년 시즌'!G36+'23년 시즌'!G36+'24년 시즌'!G37</f>
        <v>397</v>
      </c>
      <c r="H29" s="54">
        <f>+'22년 시즌'!H36+'23년 시즌'!H36+'24년 시즌'!H37</f>
        <v>81.66663298</v>
      </c>
      <c r="I29" s="6">
        <f>+'22년 시즌'!I36+'23년 시즌'!I36+'24년 시즌'!I37</f>
        <v>133</v>
      </c>
      <c r="J29" s="6">
        <f>+'22년 시즌'!J36+'23년 시즌'!J36+'24년 시즌'!J37</f>
        <v>1</v>
      </c>
      <c r="K29" s="6">
        <f>+'22년 시즌'!K36+'23년 시즌'!K36+'24년 시즌'!K37</f>
        <v>123</v>
      </c>
      <c r="L29" s="6">
        <f>+'22년 시즌'!L36+'23년 시즌'!L36+'24년 시즌'!L37</f>
        <v>25</v>
      </c>
      <c r="M29" s="6">
        <f>+'22년 시즌'!M36+'23년 시즌'!M36+'24년 시즌'!M37</f>
        <v>131</v>
      </c>
      <c r="N29" s="6">
        <f>+'22년 시즌'!N36+'23년 시즌'!N36+'24년 시즌'!N37</f>
        <v>183</v>
      </c>
      <c r="O29" s="6">
        <f>+'22년 시즌'!O36+'23년 시즌'!O36+'24년 시즌'!O37</f>
        <v>130</v>
      </c>
      <c r="P29" s="32">
        <f t="shared" si="10"/>
        <v>14.32653652</v>
      </c>
      <c r="Q29" s="33">
        <f t="shared" si="11"/>
        <v>1.812245645</v>
      </c>
      <c r="R29" s="34">
        <f t="shared" si="12"/>
        <v>1.6285721</v>
      </c>
      <c r="S29" s="34">
        <f t="shared" si="13"/>
        <v>2.149121921</v>
      </c>
      <c r="T29" s="33">
        <f t="shared" si="14"/>
        <v>1.604082294</v>
      </c>
      <c r="U29" s="35">
        <f t="shared" si="15"/>
        <v>0.7103825137</v>
      </c>
      <c r="V29" s="33">
        <f t="shared" si="16"/>
        <v>3.440817746</v>
      </c>
      <c r="X29" s="56">
        <f>+H29-'통산 성적(~23)'!H36</f>
        <v>26.66666632</v>
      </c>
      <c r="Y29" s="57">
        <f>+R29-'통산 성적(~23)'!R36</f>
        <v>-0.2259744784</v>
      </c>
      <c r="Z29" s="57">
        <f>+((K29+L29)/H29)-('통산 성적(~23)'!K36+'통산 성적(~23)'!L36)/'통산 성적(~23)'!H36</f>
        <v>-0.09684642082</v>
      </c>
      <c r="AA29" s="56">
        <f>+(M29-'통산 성적(~23)'!M36)/X29</f>
        <v>1.687500022</v>
      </c>
      <c r="AB29" s="57">
        <f>+V29-'통산 성적(~23)'!V36</f>
        <v>-0.3228208992</v>
      </c>
    </row>
    <row r="30" ht="16.5" customHeight="1">
      <c r="A30" s="30" t="s">
        <v>36</v>
      </c>
      <c r="B30" s="6">
        <f>+'22년 시즌'!B33+'23년 시즌'!B33+'24년 시즌'!B33</f>
        <v>19</v>
      </c>
      <c r="C30" s="6">
        <f>+'22년 시즌'!C33+'23년 시즌'!C33+'24년 시즌'!C33</f>
        <v>2</v>
      </c>
      <c r="D30" s="6">
        <f>+'22년 시즌'!D33+'23년 시즌'!D33+'24년 시즌'!D33</f>
        <v>5</v>
      </c>
      <c r="E30" s="6">
        <f>+'22년 시즌'!E33+'23년 시즌'!E33+'24년 시즌'!E33</f>
        <v>0</v>
      </c>
      <c r="F30" s="6">
        <f>+'22년 시즌'!F33+'23년 시즌'!F33+'24년 시즌'!F33</f>
        <v>207</v>
      </c>
      <c r="G30" s="6">
        <f>+'22년 시즌'!G33+'23년 시즌'!G33+'24년 시즌'!G33</f>
        <v>143</v>
      </c>
      <c r="H30" s="54">
        <f>+'22년 시즌'!H33+'23년 시즌'!H33+'24년 시즌'!H33</f>
        <v>25.99992667</v>
      </c>
      <c r="I30" s="6">
        <f>+'22년 시즌'!I33+'23년 시즌'!I33+'24년 시즌'!I33</f>
        <v>58</v>
      </c>
      <c r="J30" s="6">
        <f>+'22년 시즌'!J33+'23년 시즌'!J33+'24년 시즌'!J33</f>
        <v>2</v>
      </c>
      <c r="K30" s="6">
        <f>+'22년 시즌'!K33+'23년 시즌'!K33+'24년 시즌'!K33</f>
        <v>61</v>
      </c>
      <c r="L30" s="6">
        <f>+'22년 시즌'!L33+'23년 시즌'!L33+'24년 시즌'!L33</f>
        <v>4</v>
      </c>
      <c r="M30" s="6">
        <f>+'22년 시즌'!M33+'23년 시즌'!M33+'24년 시즌'!M33</f>
        <v>27</v>
      </c>
      <c r="N30" s="6">
        <f>+'22년 시즌'!N33+'23년 시즌'!N33+'24년 시즌'!N33</f>
        <v>87</v>
      </c>
      <c r="O30" s="6">
        <f>+'22년 시즌'!O33+'23년 시즌'!O33+'24년 시즌'!O33</f>
        <v>68</v>
      </c>
      <c r="P30" s="32">
        <f t="shared" si="10"/>
        <v>23.53852793</v>
      </c>
      <c r="Q30" s="33">
        <f t="shared" si="11"/>
        <v>2.500007051</v>
      </c>
      <c r="R30" s="34">
        <f t="shared" si="12"/>
        <v>2.230775523</v>
      </c>
      <c r="S30" s="34">
        <f t="shared" si="13"/>
        <v>1.368417193</v>
      </c>
      <c r="T30" s="33">
        <f t="shared" si="14"/>
        <v>1.038464467</v>
      </c>
      <c r="U30" s="35">
        <f t="shared" si="15"/>
        <v>0.7816091954</v>
      </c>
      <c r="V30" s="33">
        <f t="shared" si="16"/>
        <v>4.730782574</v>
      </c>
      <c r="X30" s="56">
        <f>+H30-'통산 성적(~23)'!H33</f>
        <v>6.999926667</v>
      </c>
      <c r="Y30" s="57">
        <f>+R30-'통산 성적(~23)'!R33</f>
        <v>0.07288078586</v>
      </c>
      <c r="Z30" s="57">
        <f>+((K30+L30)/H30)-('통산 성적(~23)'!K33+'통산 성적(~23)'!L33)/'통산 성적(~23)'!H33</f>
        <v>0.3421123145</v>
      </c>
      <c r="AA30" s="56">
        <f>+(M30-'통산 성적(~23)'!M33)/X30</f>
        <v>0.8571518368</v>
      </c>
      <c r="AB30" s="57">
        <f>+V30-'통산 성적(~23)'!V33</f>
        <v>0.4149931003</v>
      </c>
    </row>
    <row r="31" ht="16.5" customHeight="1">
      <c r="A31" s="30" t="s">
        <v>37</v>
      </c>
      <c r="B31" s="6">
        <f>+'22년 시즌'!B34+'23년 시즌'!B34+'24년 시즌'!B34</f>
        <v>11</v>
      </c>
      <c r="C31" s="6">
        <f>+'22년 시즌'!C34+'23년 시즌'!C34+'24년 시즌'!C34</f>
        <v>2</v>
      </c>
      <c r="D31" s="6">
        <f>+'22년 시즌'!D34+'23년 시즌'!D34+'24년 시즌'!D34</f>
        <v>3</v>
      </c>
      <c r="E31" s="6">
        <f>+'22년 시즌'!E34+'23년 시즌'!E34+'24년 시즌'!E34</f>
        <v>0</v>
      </c>
      <c r="F31" s="6">
        <f>+'22년 시즌'!F34+'23년 시즌'!F34+'24년 시즌'!F34</f>
        <v>173</v>
      </c>
      <c r="G31" s="6">
        <f>+'22년 시즌'!G34+'23년 시즌'!G34+'24년 시즌'!G34</f>
        <v>127</v>
      </c>
      <c r="H31" s="54">
        <f>+'22년 시즌'!H34+'23년 시즌'!H34+'24년 시즌'!H34</f>
        <v>23.3332993</v>
      </c>
      <c r="I31" s="6">
        <f>+'22년 시즌'!I34+'23년 시즌'!I34+'24년 시즌'!I34</f>
        <v>66</v>
      </c>
      <c r="J31" s="6">
        <f>+'22년 시즌'!J34+'23년 시즌'!J34+'24년 시즌'!J34</f>
        <v>1</v>
      </c>
      <c r="K31" s="6">
        <f>+'22년 시즌'!K34+'23년 시즌'!K34+'24년 시즌'!K34</f>
        <v>33</v>
      </c>
      <c r="L31" s="6">
        <f>+'22년 시즌'!L34+'23년 시즌'!L34+'24년 시즌'!L34</f>
        <v>9</v>
      </c>
      <c r="M31" s="6">
        <f>+'22년 시즌'!M34+'23년 시즌'!M34+'24년 시즌'!M34</f>
        <v>27</v>
      </c>
      <c r="N31" s="6">
        <f>+'22년 시즌'!N34+'23년 시즌'!N34+'24년 시즌'!N34</f>
        <v>74</v>
      </c>
      <c r="O31" s="6">
        <f>+'22년 시즌'!O34+'23년 시즌'!O34+'24년 시즌'!O34</f>
        <v>62</v>
      </c>
      <c r="P31" s="32">
        <f t="shared" si="10"/>
        <v>23.9143206</v>
      </c>
      <c r="Q31" s="33">
        <f t="shared" si="11"/>
        <v>1.800002625</v>
      </c>
      <c r="R31" s="34">
        <f t="shared" si="12"/>
        <v>2.828575554</v>
      </c>
      <c r="S31" s="34">
        <f t="shared" si="13"/>
        <v>2.121209027</v>
      </c>
      <c r="T31" s="33">
        <f t="shared" si="14"/>
        <v>1.157144545</v>
      </c>
      <c r="U31" s="35">
        <f t="shared" si="15"/>
        <v>0.8378378378</v>
      </c>
      <c r="V31" s="33">
        <f t="shared" si="16"/>
        <v>4.62857818</v>
      </c>
      <c r="X31" s="56">
        <f>+H31-'통산 성적(~23)'!H34</f>
        <v>22.3332993</v>
      </c>
      <c r="Y31" s="57">
        <f>+R31-'통산 성적(~23)'!R34</f>
        <v>1.828575554</v>
      </c>
      <c r="Z31" s="57">
        <f>+((K31+L31)/H31)-('통산 성적(~23)'!K34+'통산 성적(~23)'!L34)/'통산 성적(~23)'!H34</f>
        <v>0.8000026254</v>
      </c>
      <c r="AA31" s="56">
        <f>+(M31-'통산 성적(~23)'!M34)/X31</f>
        <v>1.164180879</v>
      </c>
      <c r="AB31" s="57">
        <f>+V31-'통산 성적(~23)'!V34</f>
        <v>2.62857818</v>
      </c>
    </row>
    <row r="32" ht="16.5" customHeight="1">
      <c r="A32" s="30" t="s">
        <v>29</v>
      </c>
      <c r="B32" s="6">
        <f>+'22년 시즌'!B31+'23년 시즌'!B31+'24년 시즌'!B30</f>
        <v>12</v>
      </c>
      <c r="C32" s="6">
        <f>+'22년 시즌'!C31+'23년 시즌'!C31+'24년 시즌'!C30</f>
        <v>2</v>
      </c>
      <c r="D32" s="6">
        <f>+'22년 시즌'!D31+'23년 시즌'!D31+'24년 시즌'!D30</f>
        <v>2</v>
      </c>
      <c r="E32" s="6">
        <f>+'22년 시즌'!E31+'23년 시즌'!E31+'24년 시즌'!E30</f>
        <v>0</v>
      </c>
      <c r="F32" s="6">
        <f>+'22년 시즌'!F31+'23년 시즌'!F31+'24년 시즌'!F30</f>
        <v>128</v>
      </c>
      <c r="G32" s="6">
        <f>+'22년 시즌'!G31+'23년 시즌'!G31+'24년 시즌'!G30</f>
        <v>96</v>
      </c>
      <c r="H32" s="54">
        <f>+'22년 시즌'!H31+'23년 시즌'!H31+'24년 시즌'!H30</f>
        <v>13.99996633</v>
      </c>
      <c r="I32" s="6">
        <f>+'22년 시즌'!I31+'23년 시즌'!I31+'24년 시즌'!I30</f>
        <v>37</v>
      </c>
      <c r="J32" s="6">
        <f>+'22년 시즌'!J31+'23년 시즌'!J31+'24년 시즌'!J30</f>
        <v>3</v>
      </c>
      <c r="K32" s="6">
        <f>+'22년 시즌'!K31+'23년 시즌'!K31+'24년 시즌'!K30</f>
        <v>27</v>
      </c>
      <c r="L32" s="6">
        <f>+'22년 시즌'!L31+'23년 시즌'!L31+'24년 시즌'!L30</f>
        <v>5</v>
      </c>
      <c r="M32" s="6">
        <f>+'22년 시즌'!M31+'23년 시즌'!M31+'24년 시즌'!M30</f>
        <v>13</v>
      </c>
      <c r="N32" s="6">
        <f>+'22년 시즌'!N31+'23년 시즌'!N31+'24년 시즌'!N30</f>
        <v>55</v>
      </c>
      <c r="O32" s="6">
        <f>+'22년 시즌'!O31+'23년 시즌'!O31+'24년 시즌'!O30</f>
        <v>33</v>
      </c>
      <c r="P32" s="32">
        <f t="shared" si="10"/>
        <v>21.21433673</v>
      </c>
      <c r="Q32" s="33">
        <f t="shared" si="11"/>
        <v>2.285719783</v>
      </c>
      <c r="R32" s="34">
        <f t="shared" si="12"/>
        <v>2.642863499</v>
      </c>
      <c r="S32" s="34">
        <f t="shared" si="13"/>
        <v>1.166663861</v>
      </c>
      <c r="T32" s="33">
        <f t="shared" si="14"/>
        <v>0.9285736618</v>
      </c>
      <c r="U32" s="35">
        <f t="shared" si="15"/>
        <v>0.6</v>
      </c>
      <c r="V32" s="33">
        <f t="shared" si="16"/>
        <v>4.928583282</v>
      </c>
      <c r="X32" s="56" t="s">
        <v>66</v>
      </c>
      <c r="Y32" s="57">
        <f>+R32-'통산 성적(~23)'!R31</f>
        <v>0.1044019605</v>
      </c>
      <c r="Z32" s="59">
        <f>+(K32+L32)-('통산 성적(~23)'!K31+'통산 성적(~23)'!L31)</f>
        <v>4</v>
      </c>
      <c r="AA32" s="60">
        <f>+M32-'통산 성적(~23)'!M31</f>
        <v>2</v>
      </c>
      <c r="AB32" s="57">
        <f>+V32-'통산 성적(~23)'!V31</f>
        <v>0.2362755895</v>
      </c>
    </row>
    <row r="33" ht="16.5" customHeight="1">
      <c r="A33" s="30" t="s">
        <v>42</v>
      </c>
      <c r="B33" s="6">
        <f>+'22년 시즌'!B35+'23년 시즌'!B35+'24년 시즌'!B36</f>
        <v>8</v>
      </c>
      <c r="C33" s="6">
        <f>+'22년 시즌'!C35+'23년 시즌'!C35+'24년 시즌'!C36</f>
        <v>2</v>
      </c>
      <c r="D33" s="6">
        <f>+'22년 시즌'!D35+'23년 시즌'!D35+'24년 시즌'!D36</f>
        <v>2</v>
      </c>
      <c r="E33" s="6">
        <f>+'22년 시즌'!E35+'23년 시즌'!E35+'24년 시즌'!E36</f>
        <v>1</v>
      </c>
      <c r="F33" s="6">
        <f>+'22년 시즌'!F35+'23년 시즌'!F35+'24년 시즌'!F36</f>
        <v>102</v>
      </c>
      <c r="G33" s="6">
        <f>+'22년 시즌'!G35+'23년 시즌'!G35+'24년 시즌'!G36</f>
        <v>55</v>
      </c>
      <c r="H33" s="54">
        <f>+'22년 시즌'!H35+'23년 시즌'!H35+'24년 시즌'!H36</f>
        <v>13.66663333</v>
      </c>
      <c r="I33" s="6">
        <f>+'22년 시즌'!I35+'23년 시즌'!I35+'24년 시즌'!I36</f>
        <v>16</v>
      </c>
      <c r="J33" s="6">
        <f>+'22년 시즌'!J35+'23년 시즌'!J35+'24년 시즌'!J36</f>
        <v>1</v>
      </c>
      <c r="K33" s="6">
        <f>+'22년 시즌'!K35+'23년 시즌'!K35+'24년 시즌'!K36</f>
        <v>45</v>
      </c>
      <c r="L33" s="6">
        <f>+'22년 시즌'!L35+'23년 시즌'!L35+'24년 시즌'!L36</f>
        <v>1</v>
      </c>
      <c r="M33" s="6">
        <f>+'22년 시즌'!M35+'23년 시즌'!M35+'24년 시즌'!M36</f>
        <v>13</v>
      </c>
      <c r="N33" s="6">
        <f>+'22년 시즌'!N35+'23년 시즌'!N35+'24년 시즌'!N36</f>
        <v>36</v>
      </c>
      <c r="O33" s="6">
        <f>+'22년 시즌'!O35+'23년 시즌'!O35+'24년 시즌'!O36</f>
        <v>21</v>
      </c>
      <c r="P33" s="32">
        <f t="shared" si="10"/>
        <v>13.82930203</v>
      </c>
      <c r="Q33" s="33">
        <f t="shared" si="11"/>
        <v>3.365861869</v>
      </c>
      <c r="R33" s="34">
        <f t="shared" si="12"/>
        <v>1.170734563</v>
      </c>
      <c r="S33" s="34">
        <f t="shared" si="13"/>
        <v>1.708329166</v>
      </c>
      <c r="T33" s="33">
        <f t="shared" si="14"/>
        <v>0.9512218325</v>
      </c>
      <c r="U33" s="35">
        <f t="shared" si="15"/>
        <v>0.5833333333</v>
      </c>
      <c r="V33" s="33">
        <f t="shared" si="16"/>
        <v>4.536596432</v>
      </c>
      <c r="X33" s="56">
        <f>+H33-'통산 성적(~23)'!H35</f>
        <v>0.6666666633</v>
      </c>
      <c r="Y33" s="57">
        <f>+R33-'통산 성적(~23)'!R35</f>
        <v>-0.06003782354</v>
      </c>
      <c r="Z33" s="57">
        <f>+((K33+L33)/H33)-('통산 성적(~23)'!K35+'통산 성적(~23)'!L35)/'통산 성적(~23)'!H35</f>
        <v>0.0581610798</v>
      </c>
      <c r="AA33" s="61">
        <f>+(M33-'통산 성적(~23)'!M35)/X33</f>
        <v>0</v>
      </c>
      <c r="AB33" s="57">
        <f>+V33-'통산 성적(~23)'!V35</f>
        <v>-0.001876743744</v>
      </c>
    </row>
    <row r="34" ht="16.5" customHeight="1">
      <c r="A34" s="30" t="s">
        <v>24</v>
      </c>
      <c r="B34" s="6">
        <f>+'22년 시즌'!B29+'23년 시즌'!B29+'24년 시즌'!B28</f>
        <v>15</v>
      </c>
      <c r="C34" s="6">
        <f>+'22년 시즌'!C29+'23년 시즌'!C29+'24년 시즌'!C28</f>
        <v>1</v>
      </c>
      <c r="D34" s="6">
        <f>+'22년 시즌'!D29+'23년 시즌'!D29+'24년 시즌'!D28</f>
        <v>2</v>
      </c>
      <c r="E34" s="6">
        <f>+'22년 시즌'!E29+'23년 시즌'!E29+'24년 시즌'!E28</f>
        <v>0</v>
      </c>
      <c r="F34" s="6">
        <f>+'22년 시즌'!F29+'23년 시즌'!F29+'24년 시즌'!F28</f>
        <v>105</v>
      </c>
      <c r="G34" s="6">
        <f>+'22년 시즌'!G29+'23년 시즌'!G29+'24년 시즌'!G28</f>
        <v>52</v>
      </c>
      <c r="H34" s="54">
        <f>+'22년 시즌'!H29+'23년 시즌'!H29+'24년 시즌'!H28</f>
        <v>8.999659999</v>
      </c>
      <c r="I34" s="6">
        <f>+'22년 시즌'!I29+'23년 시즌'!I29+'24년 시즌'!I28</f>
        <v>19</v>
      </c>
      <c r="J34" s="6">
        <f>+'22년 시즌'!J29+'23년 시즌'!J29+'24년 시즌'!J28</f>
        <v>0</v>
      </c>
      <c r="K34" s="6">
        <f>+'22년 시즌'!K29+'23년 시즌'!K29+'24년 시즌'!K28</f>
        <v>48</v>
      </c>
      <c r="L34" s="6">
        <f>+'22년 시즌'!L29+'23년 시즌'!L29+'24년 시즌'!L28</f>
        <v>4</v>
      </c>
      <c r="M34" s="6">
        <f>+'22년 시즌'!M29+'23년 시즌'!M29+'24년 시즌'!M28</f>
        <v>5</v>
      </c>
      <c r="N34" s="6">
        <f>+'22년 시즌'!N29+'23년 시즌'!N29+'24년 시즌'!N28</f>
        <v>56</v>
      </c>
      <c r="O34" s="6">
        <f>+'22년 시즌'!O29+'23년 시즌'!O29+'24년 시즌'!O28</f>
        <v>36</v>
      </c>
      <c r="P34" s="32">
        <f t="shared" si="10"/>
        <v>36.00136005</v>
      </c>
      <c r="Q34" s="33">
        <f t="shared" si="11"/>
        <v>5.777996058</v>
      </c>
      <c r="R34" s="34">
        <f t="shared" si="12"/>
        <v>2.111190867</v>
      </c>
      <c r="S34" s="34">
        <f t="shared" si="13"/>
        <v>0.5999773333</v>
      </c>
      <c r="T34" s="33">
        <f t="shared" si="14"/>
        <v>0.555576544</v>
      </c>
      <c r="U34" s="35">
        <f t="shared" si="15"/>
        <v>0.6428571429</v>
      </c>
      <c r="V34" s="33">
        <f t="shared" si="16"/>
        <v>7.889186925</v>
      </c>
      <c r="X34" s="56" t="s">
        <v>66</v>
      </c>
      <c r="Y34" s="57">
        <f>+R34-'통산 성적(~23)'!R29</f>
        <v>-0.1276151028</v>
      </c>
      <c r="Z34" s="59">
        <v>1.0</v>
      </c>
      <c r="AA34" s="60">
        <f>+M34-'통산 성적(~23)'!M29</f>
        <v>1</v>
      </c>
      <c r="AB34" s="57">
        <f>+V34-'통산 성적(~23)'!V29</f>
        <v>0.4265003583</v>
      </c>
    </row>
    <row r="35" ht="16.5" customHeight="1">
      <c r="A35" s="30" t="s">
        <v>40</v>
      </c>
      <c r="B35" s="6">
        <f>+'24년 시즌'!B35</f>
        <v>4</v>
      </c>
      <c r="C35" s="6">
        <f>+'24년 시즌'!C35</f>
        <v>0</v>
      </c>
      <c r="D35" s="6">
        <f>+'24년 시즌'!D35</f>
        <v>2</v>
      </c>
      <c r="E35" s="6">
        <f>+'24년 시즌'!E35</f>
        <v>0</v>
      </c>
      <c r="F35" s="6">
        <f>+'24년 시즌'!F35</f>
        <v>50</v>
      </c>
      <c r="G35" s="6">
        <f>+'24년 시즌'!G35</f>
        <v>41</v>
      </c>
      <c r="H35" s="54">
        <f>+'24년 시즌'!H35</f>
        <v>4.666666667</v>
      </c>
      <c r="I35" s="6">
        <f>+'24년 시즌'!I35</f>
        <v>25</v>
      </c>
      <c r="J35" s="6">
        <f>+'24년 시즌'!J35</f>
        <v>2</v>
      </c>
      <c r="K35" s="6">
        <f>+'24년 시즌'!K35</f>
        <v>7</v>
      </c>
      <c r="L35" s="6">
        <f>+'24년 시즌'!L35</f>
        <v>2</v>
      </c>
      <c r="M35" s="6">
        <f>+'24년 시즌'!M35</f>
        <v>5</v>
      </c>
      <c r="N35" s="6">
        <f>+'24년 시즌'!N35</f>
        <v>31</v>
      </c>
      <c r="O35" s="6">
        <f>+'24년 시즌'!O35</f>
        <v>23</v>
      </c>
      <c r="P35" s="32">
        <f t="shared" si="10"/>
        <v>44.35714286</v>
      </c>
      <c r="Q35" s="33" t="s">
        <v>66</v>
      </c>
      <c r="R35" s="34" t="s">
        <v>66</v>
      </c>
      <c r="S35" s="34" t="s">
        <v>66</v>
      </c>
      <c r="T35" s="33" t="s">
        <v>66</v>
      </c>
      <c r="U35" s="35">
        <f t="shared" si="15"/>
        <v>0.7419354839</v>
      </c>
      <c r="V35" s="33" t="s">
        <v>66</v>
      </c>
      <c r="X35" s="56"/>
      <c r="Y35" s="57"/>
      <c r="Z35" s="62"/>
      <c r="AA35" s="56"/>
      <c r="AB35" s="57"/>
    </row>
    <row r="36" ht="16.5" customHeight="1">
      <c r="A36" s="30" t="s">
        <v>35</v>
      </c>
      <c r="B36" s="6">
        <f>+'24년 시즌'!B32</f>
        <v>1</v>
      </c>
      <c r="C36" s="6">
        <f>+'24년 시즌'!C32</f>
        <v>0</v>
      </c>
      <c r="D36" s="6">
        <f>+'24년 시즌'!D32</f>
        <v>0</v>
      </c>
      <c r="E36" s="6">
        <f>+'24년 시즌'!E32</f>
        <v>0</v>
      </c>
      <c r="F36" s="6">
        <f>+'24년 시즌'!F32</f>
        <v>3</v>
      </c>
      <c r="G36" s="6">
        <f>+'24년 시즌'!G32</f>
        <v>1</v>
      </c>
      <c r="H36" s="54">
        <f>+'24년 시즌'!H32</f>
        <v>0.3333333</v>
      </c>
      <c r="I36" s="6">
        <f>+'24년 시즌'!I32</f>
        <v>0</v>
      </c>
      <c r="J36" s="6">
        <f>+'24년 시즌'!J32</f>
        <v>0</v>
      </c>
      <c r="K36" s="6">
        <f>+'24년 시즌'!K32</f>
        <v>2</v>
      </c>
      <c r="L36" s="6">
        <f>+'24년 시즌'!L32</f>
        <v>0</v>
      </c>
      <c r="M36" s="6">
        <f>+'24년 시즌'!M32</f>
        <v>0</v>
      </c>
      <c r="N36" s="6">
        <f>+'24년 시즌'!N32</f>
        <v>0</v>
      </c>
      <c r="O36" s="6">
        <f>+'24년 시즌'!O32</f>
        <v>0</v>
      </c>
      <c r="P36" s="32">
        <f t="shared" si="10"/>
        <v>0</v>
      </c>
      <c r="Q36" s="33" t="s">
        <v>66</v>
      </c>
      <c r="R36" s="34" t="s">
        <v>66</v>
      </c>
      <c r="S36" s="34" t="s">
        <v>66</v>
      </c>
      <c r="T36" s="33" t="s">
        <v>66</v>
      </c>
      <c r="U36" s="35"/>
      <c r="V36" s="33" t="s">
        <v>66</v>
      </c>
      <c r="X36" s="56"/>
      <c r="Y36" s="57"/>
      <c r="Z36" s="56"/>
      <c r="AA36" s="56"/>
      <c r="AB36" s="57"/>
    </row>
    <row r="37" ht="16.5" customHeight="1">
      <c r="A37" s="30" t="s">
        <v>27</v>
      </c>
      <c r="B37" s="6">
        <f>+'22년 시즌'!B30+'23년 시즌'!B30+'24년 시즌'!B29</f>
        <v>1</v>
      </c>
      <c r="C37" s="6">
        <f>+'22년 시즌'!C30+'23년 시즌'!C30+'24년 시즌'!C29</f>
        <v>0</v>
      </c>
      <c r="D37" s="6">
        <f>+'22년 시즌'!D30+'23년 시즌'!D30+'24년 시즌'!D29</f>
        <v>0</v>
      </c>
      <c r="E37" s="6">
        <f>+'22년 시즌'!E30+'23년 시즌'!E30+'24년 시즌'!E29</f>
        <v>0</v>
      </c>
      <c r="F37" s="6">
        <f>+'22년 시즌'!F30+'23년 시즌'!F30+'24년 시즌'!F29</f>
        <v>1</v>
      </c>
      <c r="G37" s="6">
        <f>+'22년 시즌'!G30+'23년 시즌'!G30+'24년 시즌'!G29</f>
        <v>0</v>
      </c>
      <c r="H37" s="54">
        <f>+'22년 시즌'!H30+'23년 시즌'!H30+'24년 시즌'!H29</f>
        <v>0</v>
      </c>
      <c r="I37" s="6">
        <f>+'22년 시즌'!I30+'23년 시즌'!I30+'24년 시즌'!I29</f>
        <v>0</v>
      </c>
      <c r="J37" s="6">
        <f>+'22년 시즌'!J30+'23년 시즌'!J30+'24년 시즌'!J29</f>
        <v>0</v>
      </c>
      <c r="K37" s="6">
        <f>+'22년 시즌'!K30+'23년 시즌'!K30+'24년 시즌'!K29</f>
        <v>1</v>
      </c>
      <c r="L37" s="6">
        <f>+'22년 시즌'!L30+'23년 시즌'!L30+'24년 시즌'!L29</f>
        <v>0</v>
      </c>
      <c r="M37" s="6">
        <f>+'22년 시즌'!M30+'23년 시즌'!M30+'24년 시즌'!M29</f>
        <v>0</v>
      </c>
      <c r="N37" s="6">
        <f>+'22년 시즌'!N30+'23년 시즌'!N30+'24년 시즌'!N29</f>
        <v>0</v>
      </c>
      <c r="O37" s="6">
        <f>+'22년 시즌'!O30+'23년 시즌'!O30+'24년 시즌'!O29</f>
        <v>0</v>
      </c>
      <c r="P37" s="32">
        <v>0.0</v>
      </c>
      <c r="Q37" s="33" t="s">
        <v>66</v>
      </c>
      <c r="R37" s="34" t="s">
        <v>66</v>
      </c>
      <c r="S37" s="34">
        <f t="shared" ref="S37:S38" si="18">H37/B37</f>
        <v>0</v>
      </c>
      <c r="T37" s="36" t="s">
        <v>66</v>
      </c>
      <c r="U37" s="35"/>
      <c r="V37" s="36" t="s">
        <v>66</v>
      </c>
      <c r="X37" s="56" t="s">
        <v>66</v>
      </c>
      <c r="Y37" s="57" t="s">
        <v>66</v>
      </c>
      <c r="Z37" s="63" t="s">
        <v>66</v>
      </c>
      <c r="AA37" s="64" t="s">
        <v>66</v>
      </c>
      <c r="AB37" s="57" t="s">
        <v>66</v>
      </c>
    </row>
    <row r="38" ht="16.5" customHeight="1">
      <c r="A38" s="23" t="s">
        <v>45</v>
      </c>
      <c r="B38" s="23">
        <f t="shared" ref="B38:O38" si="17">SUM(B28:B37)</f>
        <v>143</v>
      </c>
      <c r="C38" s="23">
        <f t="shared" si="17"/>
        <v>28</v>
      </c>
      <c r="D38" s="23">
        <f t="shared" si="17"/>
        <v>33</v>
      </c>
      <c r="E38" s="23">
        <f t="shared" si="17"/>
        <v>6</v>
      </c>
      <c r="F38" s="23">
        <f t="shared" si="17"/>
        <v>1763</v>
      </c>
      <c r="G38" s="23">
        <f t="shared" si="17"/>
        <v>1293</v>
      </c>
      <c r="H38" s="37">
        <f t="shared" si="17"/>
        <v>254.9993852</v>
      </c>
      <c r="I38" s="65">
        <f t="shared" si="17"/>
        <v>457</v>
      </c>
      <c r="J38" s="65">
        <f t="shared" si="17"/>
        <v>11</v>
      </c>
      <c r="K38" s="65">
        <f t="shared" si="17"/>
        <v>405</v>
      </c>
      <c r="L38" s="65">
        <f t="shared" si="17"/>
        <v>64</v>
      </c>
      <c r="M38" s="65">
        <f t="shared" si="17"/>
        <v>303</v>
      </c>
      <c r="N38" s="65">
        <f t="shared" si="17"/>
        <v>627</v>
      </c>
      <c r="O38" s="65">
        <f t="shared" si="17"/>
        <v>439</v>
      </c>
      <c r="P38" s="38">
        <f>+O38*9/H38</f>
        <v>15.494155</v>
      </c>
      <c r="Q38" s="39">
        <f>(K38+L38)/H38</f>
        <v>1.839220121</v>
      </c>
      <c r="R38" s="40">
        <f>I38/H38</f>
        <v>1.792161184</v>
      </c>
      <c r="S38" s="40">
        <f t="shared" si="18"/>
        <v>1.783212484</v>
      </c>
      <c r="T38" s="39">
        <f>M38/H38</f>
        <v>1.188238159</v>
      </c>
      <c r="U38" s="41">
        <f>O38/N38</f>
        <v>0.7001594896</v>
      </c>
      <c r="V38" s="39">
        <f>(I38+K38+L38)/H38</f>
        <v>3.631381304</v>
      </c>
    </row>
    <row r="39" ht="16.5" customHeight="1">
      <c r="T39" s="2"/>
    </row>
    <row r="40" ht="16.5" customHeight="1">
      <c r="T40" s="2"/>
    </row>
    <row r="41" ht="16.5" customHeight="1">
      <c r="G41" s="66" t="s">
        <v>71</v>
      </c>
      <c r="H41" s="66" t="s">
        <v>72</v>
      </c>
      <c r="I41" s="66" t="s">
        <v>73</v>
      </c>
      <c r="J41" s="66" t="s">
        <v>74</v>
      </c>
      <c r="K41" s="66" t="s">
        <v>75</v>
      </c>
      <c r="S41" s="2"/>
    </row>
    <row r="42" ht="16.5" customHeight="1">
      <c r="G42" s="30" t="s">
        <v>24</v>
      </c>
      <c r="H42" s="67"/>
      <c r="I42" s="67">
        <v>43.66197183098591</v>
      </c>
      <c r="J42" s="67">
        <f>+(K28+L28)/F28*100</f>
        <v>16.21621622</v>
      </c>
      <c r="K42" s="68">
        <v>45.56962025316456</v>
      </c>
    </row>
    <row r="43" ht="16.5" customHeight="1">
      <c r="G43" s="30" t="s">
        <v>27</v>
      </c>
      <c r="H43" s="67"/>
      <c r="I43" s="67"/>
      <c r="J43" s="67"/>
      <c r="K43" s="68"/>
      <c r="S43" s="2"/>
    </row>
    <row r="44" ht="16.5" customHeight="1">
      <c r="G44" s="30" t="s">
        <v>29</v>
      </c>
      <c r="H44" s="67"/>
      <c r="I44" s="67">
        <v>24.778761061946902</v>
      </c>
      <c r="J44" s="67">
        <f t="shared" ref="J44:J51" si="19">+(K30+L30)/F30*100</f>
        <v>31.40096618</v>
      </c>
      <c r="K44" s="68">
        <v>25.0</v>
      </c>
      <c r="S44" s="2"/>
    </row>
    <row r="45" ht="16.5" customHeight="1">
      <c r="G45" s="30" t="s">
        <v>33</v>
      </c>
      <c r="H45" s="67">
        <v>16.666666666666664</v>
      </c>
      <c r="I45" s="67">
        <v>15.65217391304348</v>
      </c>
      <c r="J45" s="67">
        <f t="shared" si="19"/>
        <v>24.27745665</v>
      </c>
      <c r="K45" s="68">
        <v>17.434210526315788</v>
      </c>
      <c r="S45" s="2"/>
    </row>
    <row r="46" ht="16.5" customHeight="1">
      <c r="G46" s="30" t="s">
        <v>35</v>
      </c>
      <c r="H46" s="67"/>
      <c r="I46" s="67"/>
      <c r="J46" s="67">
        <f t="shared" si="19"/>
        <v>25</v>
      </c>
      <c r="K46" s="68">
        <v>66.66666666666666</v>
      </c>
      <c r="S46" s="2"/>
    </row>
    <row r="47" ht="16.5" customHeight="1">
      <c r="G47" s="30" t="s">
        <v>36</v>
      </c>
      <c r="H47" s="67">
        <v>37.5</v>
      </c>
      <c r="I47" s="67">
        <v>27.559055118110237</v>
      </c>
      <c r="J47" s="67">
        <f t="shared" si="19"/>
        <v>45.09803922</v>
      </c>
      <c r="K47" s="68">
        <v>30.88235294117647</v>
      </c>
      <c r="L47" s="69"/>
      <c r="T47" s="2"/>
    </row>
    <row r="48" ht="16.5" customHeight="1">
      <c r="G48" s="30" t="s">
        <v>37</v>
      </c>
      <c r="H48" s="67"/>
      <c r="I48" s="67">
        <v>33.33333333333333</v>
      </c>
      <c r="J48" s="67">
        <f t="shared" si="19"/>
        <v>49.52380952</v>
      </c>
      <c r="K48" s="68">
        <v>26.548672566371685</v>
      </c>
      <c r="L48" s="70"/>
      <c r="T48" s="2"/>
    </row>
    <row r="49" ht="16.5" customHeight="1">
      <c r="G49" s="30" t="s">
        <v>40</v>
      </c>
      <c r="H49" s="67"/>
      <c r="I49" s="67"/>
      <c r="J49" s="67">
        <f t="shared" si="19"/>
        <v>18</v>
      </c>
      <c r="K49" s="68">
        <v>19.230769230769234</v>
      </c>
      <c r="L49" s="69"/>
      <c r="T49" s="2"/>
    </row>
    <row r="50" ht="16.5" customHeight="1">
      <c r="G50" s="30" t="s">
        <v>42</v>
      </c>
      <c r="H50" s="67">
        <v>38.63636363636363</v>
      </c>
      <c r="I50" s="67">
        <v>49.056603773584904</v>
      </c>
      <c r="J50" s="67">
        <f t="shared" si="19"/>
        <v>66.66666667</v>
      </c>
      <c r="K50" s="68">
        <v>44.44444444444444</v>
      </c>
      <c r="L50" s="69"/>
      <c r="T50" s="2"/>
    </row>
    <row r="51" ht="16.5" customHeight="1">
      <c r="G51" s="30" t="s">
        <v>43</v>
      </c>
      <c r="H51" s="67">
        <v>29.444444444444446</v>
      </c>
      <c r="I51" s="67">
        <v>24.761904761904763</v>
      </c>
      <c r="J51" s="67">
        <f t="shared" si="19"/>
        <v>100</v>
      </c>
      <c r="K51" s="68">
        <v>27.42616033755274</v>
      </c>
      <c r="L51" s="70"/>
      <c r="T51" s="2"/>
    </row>
    <row r="52" ht="16.5" customHeight="1">
      <c r="T52" s="2"/>
    </row>
    <row r="53" ht="16.5" customHeight="1">
      <c r="T53" s="2"/>
    </row>
    <row r="54" ht="16.5" customHeight="1">
      <c r="T54" s="2"/>
    </row>
    <row r="55" ht="16.5" customHeight="1">
      <c r="T55" s="2"/>
    </row>
    <row r="56" ht="16.5" customHeight="1">
      <c r="T56" s="2"/>
    </row>
    <row r="57" ht="16.5" customHeight="1">
      <c r="T57" s="2"/>
    </row>
    <row r="58" ht="16.5" customHeight="1">
      <c r="T58" s="2"/>
    </row>
    <row r="59" ht="16.5" customHeight="1">
      <c r="T59" s="2"/>
    </row>
    <row r="60" ht="16.5" customHeight="1">
      <c r="T60" s="2"/>
    </row>
    <row r="61" ht="16.5" customHeight="1">
      <c r="T61" s="2"/>
    </row>
    <row r="62" ht="16.5" customHeight="1">
      <c r="T62" s="2"/>
    </row>
    <row r="63" ht="16.5" customHeight="1">
      <c r="T63" s="2"/>
    </row>
    <row r="64" ht="16.5" customHeight="1">
      <c r="T64" s="2"/>
    </row>
    <row r="65" ht="16.5" customHeight="1">
      <c r="T65" s="2"/>
    </row>
    <row r="66" ht="16.5" customHeight="1">
      <c r="T66" s="2"/>
    </row>
    <row r="67" ht="16.5" customHeight="1">
      <c r="T67" s="2"/>
    </row>
    <row r="68" ht="16.5" customHeight="1">
      <c r="T68" s="2"/>
    </row>
    <row r="69" ht="16.5" customHeight="1">
      <c r="T69" s="2"/>
    </row>
    <row r="70" ht="16.5" customHeight="1">
      <c r="T70" s="2"/>
    </row>
    <row r="71" ht="16.5" customHeight="1">
      <c r="T71" s="2"/>
    </row>
    <row r="72" ht="16.5" customHeight="1">
      <c r="T72" s="2"/>
    </row>
    <row r="73" ht="16.5" customHeight="1">
      <c r="T73" s="2"/>
    </row>
    <row r="74" ht="16.5" customHeight="1">
      <c r="T74" s="2"/>
    </row>
    <row r="75" ht="16.5" customHeight="1">
      <c r="T75" s="2"/>
    </row>
    <row r="76" ht="16.5" customHeight="1">
      <c r="T76" s="2"/>
    </row>
    <row r="77" ht="16.5" customHeight="1">
      <c r="T77" s="2"/>
    </row>
    <row r="78" ht="16.5" customHeight="1">
      <c r="T78" s="2"/>
    </row>
    <row r="79" ht="16.5" customHeight="1">
      <c r="T79" s="2"/>
    </row>
    <row r="80" ht="16.5" customHeight="1">
      <c r="T80" s="2"/>
    </row>
    <row r="81" ht="16.5" customHeight="1">
      <c r="T81" s="2"/>
    </row>
    <row r="82" ht="16.5" customHeight="1">
      <c r="T82" s="2"/>
    </row>
    <row r="83" ht="16.5" customHeight="1">
      <c r="T83" s="2"/>
    </row>
    <row r="84" ht="16.5" customHeight="1">
      <c r="T84" s="2"/>
    </row>
    <row r="85" ht="16.5" customHeight="1">
      <c r="T85" s="2"/>
    </row>
    <row r="86" ht="16.5" customHeight="1">
      <c r="T86" s="2"/>
    </row>
    <row r="87" ht="16.5" customHeight="1">
      <c r="T87" s="2"/>
    </row>
    <row r="88" ht="16.5" customHeight="1">
      <c r="T88" s="2"/>
    </row>
    <row r="89" ht="16.5" customHeight="1">
      <c r="T89" s="2"/>
    </row>
    <row r="90" ht="16.5" customHeight="1">
      <c r="T90" s="2"/>
    </row>
    <row r="91" ht="16.5" customHeight="1">
      <c r="T91" s="2"/>
    </row>
    <row r="92" ht="16.5" customHeight="1">
      <c r="T92" s="2"/>
    </row>
    <row r="93" ht="16.5" customHeight="1">
      <c r="T93" s="2"/>
    </row>
    <row r="94" ht="16.5" customHeight="1">
      <c r="T94" s="2"/>
    </row>
    <row r="95" ht="16.5" customHeight="1">
      <c r="T95" s="2"/>
    </row>
    <row r="96" ht="16.5" customHeight="1">
      <c r="T96" s="2"/>
    </row>
    <row r="97" ht="16.5" customHeight="1">
      <c r="T97" s="2"/>
    </row>
    <row r="98" ht="16.5" customHeight="1">
      <c r="T98" s="2"/>
    </row>
    <row r="99" ht="16.5" customHeight="1">
      <c r="T99" s="2"/>
    </row>
    <row r="100" ht="16.5" customHeight="1">
      <c r="T100" s="2"/>
    </row>
    <row r="101" ht="16.5" customHeight="1">
      <c r="T101" s="2"/>
    </row>
    <row r="102" ht="16.5" customHeight="1">
      <c r="T102" s="2"/>
    </row>
    <row r="103" ht="16.5" customHeight="1">
      <c r="T103" s="2"/>
    </row>
    <row r="104" ht="16.5" customHeight="1">
      <c r="T104" s="2"/>
    </row>
    <row r="105" ht="16.5" customHeight="1">
      <c r="T105" s="2"/>
    </row>
    <row r="106" ht="16.5" customHeight="1">
      <c r="T106" s="2"/>
    </row>
    <row r="107" ht="16.5" customHeight="1">
      <c r="T107" s="2"/>
    </row>
    <row r="108" ht="16.5" customHeight="1">
      <c r="T108" s="2"/>
    </row>
    <row r="109" ht="16.5" customHeight="1">
      <c r="T109" s="2"/>
    </row>
    <row r="110" ht="16.5" customHeight="1">
      <c r="T110" s="2"/>
    </row>
    <row r="111" ht="16.5" customHeight="1">
      <c r="T111" s="2"/>
    </row>
    <row r="112" ht="16.5" customHeight="1">
      <c r="T112" s="2"/>
    </row>
    <row r="113" ht="16.5" customHeight="1">
      <c r="T113" s="2"/>
    </row>
    <row r="114" ht="16.5" customHeight="1">
      <c r="T114" s="2"/>
    </row>
    <row r="115" ht="16.5" customHeight="1">
      <c r="T115" s="2"/>
    </row>
    <row r="116" ht="16.5" customHeight="1">
      <c r="T116" s="2"/>
    </row>
    <row r="117" ht="16.5" customHeight="1">
      <c r="T117" s="2"/>
    </row>
    <row r="118" ht="16.5" customHeight="1">
      <c r="T118" s="2"/>
    </row>
    <row r="119" ht="16.5" customHeight="1">
      <c r="T119" s="2"/>
    </row>
    <row r="120" ht="16.5" customHeight="1">
      <c r="T120" s="2"/>
    </row>
    <row r="121" ht="16.5" customHeight="1">
      <c r="T121" s="2"/>
    </row>
    <row r="122" ht="16.5" customHeight="1">
      <c r="T122" s="2"/>
    </row>
    <row r="123" ht="16.5" customHeight="1">
      <c r="T123" s="2"/>
    </row>
    <row r="124" ht="16.5" customHeight="1">
      <c r="T124" s="2"/>
    </row>
    <row r="125" ht="16.5" customHeight="1">
      <c r="T125" s="2"/>
    </row>
    <row r="126" ht="16.5" customHeight="1">
      <c r="T126" s="2"/>
    </row>
    <row r="127" ht="16.5" customHeight="1">
      <c r="T127" s="2"/>
    </row>
    <row r="128" ht="16.5" customHeight="1">
      <c r="T128" s="2"/>
    </row>
    <row r="129" ht="16.5" customHeight="1">
      <c r="T129" s="2"/>
    </row>
    <row r="130" ht="16.5" customHeight="1">
      <c r="T130" s="2"/>
    </row>
    <row r="131" ht="16.5" customHeight="1">
      <c r="T131" s="2"/>
    </row>
    <row r="132" ht="16.5" customHeight="1">
      <c r="T132" s="2"/>
    </row>
    <row r="133" ht="16.5" customHeight="1">
      <c r="T133" s="2"/>
    </row>
    <row r="134" ht="16.5" customHeight="1">
      <c r="T134" s="2"/>
    </row>
    <row r="135" ht="16.5" customHeight="1">
      <c r="T135" s="2"/>
    </row>
    <row r="136" ht="16.5" customHeight="1">
      <c r="T136" s="2"/>
    </row>
    <row r="137" ht="16.5" customHeight="1">
      <c r="T137" s="2"/>
    </row>
    <row r="138" ht="16.5" customHeight="1">
      <c r="T138" s="2"/>
    </row>
    <row r="139" ht="16.5" customHeight="1">
      <c r="T139" s="2"/>
    </row>
    <row r="140" ht="16.5" customHeight="1">
      <c r="T140" s="2"/>
    </row>
    <row r="141" ht="16.5" customHeight="1">
      <c r="T141" s="2"/>
    </row>
    <row r="142" ht="16.5" customHeight="1">
      <c r="T142" s="2"/>
    </row>
    <row r="143" ht="16.5" customHeight="1">
      <c r="T143" s="2"/>
    </row>
    <row r="144" ht="16.5" customHeight="1">
      <c r="T144" s="2"/>
    </row>
    <row r="145" ht="16.5" customHeight="1">
      <c r="T145" s="2"/>
    </row>
    <row r="146" ht="16.5" customHeight="1">
      <c r="T146" s="2"/>
    </row>
    <row r="147" ht="16.5" customHeight="1">
      <c r="T147" s="2"/>
    </row>
    <row r="148" ht="16.5" customHeight="1">
      <c r="T148" s="2"/>
    </row>
    <row r="149" ht="16.5" customHeight="1">
      <c r="T149" s="2"/>
    </row>
    <row r="150" ht="16.5" customHeight="1">
      <c r="T150" s="2"/>
    </row>
    <row r="151" ht="16.5" customHeight="1">
      <c r="T151" s="2"/>
    </row>
    <row r="152" ht="16.5" customHeight="1">
      <c r="T152" s="2"/>
    </row>
    <row r="153" ht="16.5" customHeight="1">
      <c r="T153" s="2"/>
    </row>
    <row r="154" ht="16.5" customHeight="1">
      <c r="T154" s="2"/>
    </row>
    <row r="155" ht="16.5" customHeight="1">
      <c r="T155" s="2"/>
    </row>
    <row r="156" ht="16.5" customHeight="1">
      <c r="T156" s="2"/>
    </row>
    <row r="157" ht="16.5" customHeight="1">
      <c r="T157" s="2"/>
    </row>
    <row r="158" ht="16.5" customHeight="1">
      <c r="T158" s="2"/>
    </row>
    <row r="159" ht="16.5" customHeight="1">
      <c r="T159" s="2"/>
    </row>
    <row r="160" ht="16.5" customHeight="1">
      <c r="T160" s="2"/>
    </row>
    <row r="161" ht="16.5" customHeight="1">
      <c r="T161" s="2"/>
    </row>
    <row r="162" ht="16.5" customHeight="1">
      <c r="T162" s="2"/>
    </row>
    <row r="163" ht="16.5" customHeight="1">
      <c r="T163" s="2"/>
    </row>
    <row r="164" ht="16.5" customHeight="1">
      <c r="T164" s="2"/>
    </row>
    <row r="165" ht="16.5" customHeight="1">
      <c r="T165" s="2"/>
    </row>
    <row r="166" ht="16.5" customHeight="1">
      <c r="T166" s="2"/>
    </row>
    <row r="167" ht="16.5" customHeight="1">
      <c r="T167" s="2"/>
    </row>
    <row r="168" ht="16.5" customHeight="1">
      <c r="T168" s="2"/>
    </row>
    <row r="169" ht="16.5" customHeight="1">
      <c r="T169" s="2"/>
    </row>
    <row r="170" ht="16.5" customHeight="1">
      <c r="T170" s="2"/>
    </row>
    <row r="171" ht="16.5" customHeight="1">
      <c r="T171" s="2"/>
    </row>
    <row r="172" ht="16.5" customHeight="1">
      <c r="T172" s="2"/>
    </row>
    <row r="173" ht="16.5" customHeight="1">
      <c r="T173" s="2"/>
    </row>
    <row r="174" ht="16.5" customHeight="1">
      <c r="T174" s="2"/>
    </row>
    <row r="175" ht="16.5" customHeight="1">
      <c r="T175" s="2"/>
    </row>
    <row r="176" ht="16.5" customHeight="1">
      <c r="T176" s="2"/>
    </row>
    <row r="177" ht="16.5" customHeight="1">
      <c r="T177" s="2"/>
    </row>
    <row r="178" ht="16.5" customHeight="1">
      <c r="T178" s="2"/>
    </row>
    <row r="179" ht="16.5" customHeight="1">
      <c r="T179" s="2"/>
    </row>
    <row r="180" ht="16.5" customHeight="1">
      <c r="T180" s="2"/>
    </row>
    <row r="181" ht="16.5" customHeight="1">
      <c r="T181" s="2"/>
    </row>
    <row r="182" ht="16.5" customHeight="1">
      <c r="T182" s="2"/>
    </row>
    <row r="183" ht="16.5" customHeight="1">
      <c r="T183" s="2"/>
    </row>
    <row r="184" ht="16.5" customHeight="1">
      <c r="T184" s="2"/>
    </row>
    <row r="185" ht="16.5" customHeight="1">
      <c r="T185" s="2"/>
    </row>
    <row r="186" ht="16.5" customHeight="1">
      <c r="T186" s="2"/>
    </row>
    <row r="187" ht="16.5" customHeight="1">
      <c r="T187" s="2"/>
    </row>
    <row r="188" ht="16.5" customHeight="1">
      <c r="T188" s="2"/>
    </row>
    <row r="189" ht="16.5" customHeight="1">
      <c r="T189" s="2"/>
    </row>
    <row r="190" ht="16.5" customHeight="1">
      <c r="T190" s="2"/>
    </row>
    <row r="191" ht="16.5" customHeight="1">
      <c r="T191" s="2"/>
    </row>
    <row r="192" ht="16.5" customHeight="1">
      <c r="T192" s="2"/>
    </row>
    <row r="193" ht="16.5" customHeight="1">
      <c r="T193" s="2"/>
    </row>
    <row r="194" ht="16.5" customHeight="1">
      <c r="T194" s="2"/>
    </row>
    <row r="195" ht="16.5" customHeight="1">
      <c r="T195" s="2"/>
    </row>
    <row r="196" ht="16.5" customHeight="1">
      <c r="T196" s="2"/>
    </row>
    <row r="197" ht="16.5" customHeight="1">
      <c r="T197" s="2"/>
    </row>
    <row r="198" ht="16.5" customHeight="1">
      <c r="T198" s="2"/>
    </row>
    <row r="199" ht="16.5" customHeight="1">
      <c r="T199" s="2"/>
    </row>
    <row r="200" ht="16.5" customHeight="1">
      <c r="T200" s="2"/>
    </row>
    <row r="201" ht="16.5" customHeight="1">
      <c r="T201" s="2"/>
    </row>
    <row r="202" ht="16.5" customHeight="1">
      <c r="T202" s="2"/>
    </row>
    <row r="203" ht="16.5" customHeight="1">
      <c r="T203" s="2"/>
    </row>
    <row r="204" ht="16.5" customHeight="1">
      <c r="T204" s="2"/>
    </row>
    <row r="205" ht="16.5" customHeight="1">
      <c r="T205" s="2"/>
    </row>
    <row r="206" ht="16.5" customHeight="1">
      <c r="T206" s="2"/>
    </row>
    <row r="207" ht="16.5" customHeight="1">
      <c r="T207" s="2"/>
    </row>
    <row r="208" ht="16.5" customHeight="1">
      <c r="T208" s="2"/>
    </row>
    <row r="209" ht="16.5" customHeight="1">
      <c r="T209" s="2"/>
    </row>
    <row r="210" ht="16.5" customHeight="1">
      <c r="T210" s="2"/>
    </row>
    <row r="211" ht="16.5" customHeight="1">
      <c r="T211" s="2"/>
    </row>
    <row r="212" ht="16.5" customHeight="1">
      <c r="T212" s="2"/>
    </row>
    <row r="213" ht="16.5" customHeight="1">
      <c r="T213" s="2"/>
    </row>
    <row r="214" ht="16.5" customHeight="1">
      <c r="T214" s="2"/>
    </row>
    <row r="215" ht="16.5" customHeight="1">
      <c r="T215" s="2"/>
    </row>
    <row r="216" ht="16.5" customHeight="1">
      <c r="T216" s="2"/>
    </row>
    <row r="217" ht="16.5" customHeight="1">
      <c r="T217" s="2"/>
    </row>
    <row r="218" ht="16.5" customHeight="1">
      <c r="T218" s="2"/>
    </row>
    <row r="219" ht="16.5" customHeight="1">
      <c r="T219" s="2"/>
    </row>
    <row r="220" ht="16.5" customHeight="1">
      <c r="T220" s="2"/>
    </row>
    <row r="221" ht="16.5" customHeight="1">
      <c r="T221" s="2"/>
    </row>
    <row r="222" ht="16.5" customHeight="1">
      <c r="T222" s="2"/>
    </row>
    <row r="223" ht="16.5" customHeight="1">
      <c r="T223" s="2"/>
    </row>
    <row r="224" ht="16.5" customHeight="1">
      <c r="T224" s="2"/>
    </row>
    <row r="225" ht="16.5" customHeight="1">
      <c r="T225" s="2"/>
    </row>
    <row r="226" ht="16.5" customHeight="1">
      <c r="T226" s="2"/>
    </row>
    <row r="227" ht="16.5" customHeight="1">
      <c r="T227" s="2"/>
    </row>
    <row r="228" ht="16.5" customHeight="1">
      <c r="T228" s="2"/>
    </row>
    <row r="229" ht="16.5" customHeight="1">
      <c r="T229" s="2"/>
    </row>
    <row r="230" ht="16.5" customHeight="1">
      <c r="T230" s="2"/>
    </row>
    <row r="231" ht="16.5" customHeight="1">
      <c r="T231" s="2"/>
    </row>
    <row r="232" ht="16.5" customHeight="1">
      <c r="T232" s="2"/>
    </row>
    <row r="233" ht="16.5" customHeight="1">
      <c r="T233" s="2"/>
    </row>
    <row r="234" ht="16.5" customHeight="1">
      <c r="T234" s="2"/>
    </row>
    <row r="235" ht="16.5" customHeight="1">
      <c r="T235" s="2"/>
    </row>
    <row r="236" ht="16.5" customHeight="1">
      <c r="T236" s="2"/>
    </row>
    <row r="237" ht="16.5" customHeight="1">
      <c r="T237" s="2"/>
    </row>
    <row r="238" ht="16.5" customHeight="1">
      <c r="T238" s="2"/>
    </row>
    <row r="239" ht="16.5" customHeight="1">
      <c r="T239" s="2"/>
    </row>
    <row r="240" ht="16.5" customHeight="1">
      <c r="T240" s="2"/>
    </row>
    <row r="241" ht="16.5" customHeight="1">
      <c r="T241" s="2"/>
    </row>
    <row r="242" ht="16.5" customHeight="1">
      <c r="T242" s="2"/>
    </row>
    <row r="243" ht="16.5" customHeight="1">
      <c r="T243" s="2"/>
    </row>
    <row r="244" ht="16.5" customHeight="1">
      <c r="T244" s="2"/>
    </row>
    <row r="245" ht="16.5" customHeight="1">
      <c r="T245" s="2"/>
    </row>
    <row r="246" ht="16.5" customHeight="1">
      <c r="T246" s="2"/>
    </row>
    <row r="247" ht="16.5" customHeight="1">
      <c r="T247" s="2"/>
    </row>
    <row r="248" ht="16.5" customHeight="1">
      <c r="T248" s="2"/>
    </row>
    <row r="249" ht="16.5" customHeight="1">
      <c r="T249" s="2"/>
    </row>
    <row r="250" ht="16.5" customHeight="1">
      <c r="T250" s="2"/>
    </row>
    <row r="251" ht="16.5" customHeight="1">
      <c r="T251" s="2"/>
    </row>
    <row r="252" ht="16.5" customHeight="1">
      <c r="T252" s="2"/>
    </row>
    <row r="253" ht="16.5" customHeight="1">
      <c r="T253" s="2"/>
    </row>
    <row r="254" ht="16.5" customHeight="1">
      <c r="T254" s="2"/>
    </row>
    <row r="255" ht="16.5" customHeight="1">
      <c r="T255" s="2"/>
    </row>
    <row r="256" ht="16.5" customHeight="1">
      <c r="T256" s="2"/>
    </row>
    <row r="257" ht="16.5" customHeight="1">
      <c r="T257" s="2"/>
    </row>
    <row r="258" ht="16.5" customHeight="1">
      <c r="T258" s="2"/>
    </row>
    <row r="259" ht="16.5" customHeight="1">
      <c r="T259" s="2"/>
    </row>
    <row r="260" ht="16.5" customHeight="1">
      <c r="T260" s="2"/>
    </row>
    <row r="261" ht="16.5" customHeight="1">
      <c r="T261" s="2"/>
    </row>
    <row r="262" ht="16.5" customHeight="1">
      <c r="T262" s="2"/>
    </row>
    <row r="263" ht="16.5" customHeight="1">
      <c r="T263" s="2"/>
    </row>
    <row r="264" ht="16.5" customHeight="1">
      <c r="T264" s="2"/>
    </row>
    <row r="265" ht="16.5" customHeight="1">
      <c r="T265" s="2"/>
    </row>
    <row r="266" ht="16.5" customHeight="1">
      <c r="T266" s="2"/>
    </row>
    <row r="267" ht="16.5" customHeight="1">
      <c r="T267" s="2"/>
    </row>
    <row r="268" ht="16.5" customHeight="1">
      <c r="T268" s="2"/>
    </row>
    <row r="269" ht="16.5" customHeight="1">
      <c r="T269" s="2"/>
    </row>
    <row r="270" ht="16.5" customHeight="1">
      <c r="T270" s="2"/>
    </row>
    <row r="271" ht="16.5" customHeight="1">
      <c r="T271" s="2"/>
    </row>
    <row r="272" ht="16.5" customHeight="1">
      <c r="T272" s="2"/>
    </row>
    <row r="273" ht="16.5" customHeight="1">
      <c r="T273" s="2"/>
    </row>
    <row r="274" ht="16.5" customHeight="1">
      <c r="T274" s="2"/>
    </row>
    <row r="275" ht="16.5" customHeight="1">
      <c r="T275" s="2"/>
    </row>
    <row r="276" ht="16.5" customHeight="1">
      <c r="T276" s="2"/>
    </row>
    <row r="277" ht="16.5" customHeight="1">
      <c r="T277" s="2"/>
    </row>
    <row r="278" ht="16.5" customHeight="1">
      <c r="T278" s="2"/>
    </row>
    <row r="279" ht="16.5" customHeight="1">
      <c r="T279" s="2"/>
    </row>
    <row r="280" ht="16.5" customHeight="1">
      <c r="T280" s="2"/>
    </row>
    <row r="281" ht="16.5" customHeight="1">
      <c r="T281" s="2"/>
    </row>
    <row r="282" ht="16.5" customHeight="1">
      <c r="T282" s="2"/>
    </row>
    <row r="283" ht="16.5" customHeight="1">
      <c r="T283" s="2"/>
    </row>
    <row r="284" ht="16.5" customHeight="1">
      <c r="T284" s="2"/>
    </row>
    <row r="285" ht="16.5" customHeight="1">
      <c r="T285" s="2"/>
    </row>
    <row r="286" ht="16.5" customHeight="1">
      <c r="T286" s="2"/>
    </row>
    <row r="287" ht="16.5" customHeight="1">
      <c r="T287" s="2"/>
    </row>
    <row r="288" ht="16.5" customHeight="1">
      <c r="T288" s="2"/>
    </row>
    <row r="289" ht="16.5" customHeight="1">
      <c r="T289" s="2"/>
    </row>
    <row r="290" ht="16.5" customHeight="1">
      <c r="T290" s="2"/>
    </row>
    <row r="291" ht="16.5" customHeight="1">
      <c r="T291" s="2"/>
    </row>
    <row r="292" ht="16.5" customHeight="1">
      <c r="T292" s="2"/>
    </row>
    <row r="293" ht="16.5" customHeight="1">
      <c r="T293" s="2"/>
    </row>
    <row r="294" ht="16.5" customHeight="1">
      <c r="T294" s="2"/>
    </row>
    <row r="295" ht="16.5" customHeight="1">
      <c r="T295" s="2"/>
    </row>
    <row r="296" ht="16.5" customHeight="1">
      <c r="T296" s="2"/>
    </row>
    <row r="297" ht="16.5" customHeight="1">
      <c r="T297" s="2"/>
    </row>
    <row r="298" ht="16.5" customHeight="1">
      <c r="T298" s="2"/>
    </row>
    <row r="299" ht="16.5" customHeight="1">
      <c r="T299" s="2"/>
    </row>
    <row r="300" ht="16.5" customHeight="1">
      <c r="T300" s="2"/>
    </row>
    <row r="301" ht="16.5" customHeight="1">
      <c r="T301" s="2"/>
    </row>
    <row r="302" ht="16.5" customHeight="1">
      <c r="T302" s="2"/>
    </row>
    <row r="303" ht="16.5" customHeight="1">
      <c r="T303" s="2"/>
    </row>
    <row r="304" ht="16.5" customHeight="1">
      <c r="T304" s="2"/>
    </row>
    <row r="305" ht="16.5" customHeight="1">
      <c r="T305" s="2"/>
    </row>
    <row r="306" ht="16.5" customHeight="1">
      <c r="T306" s="2"/>
    </row>
    <row r="307" ht="16.5" customHeight="1">
      <c r="T307" s="2"/>
    </row>
    <row r="308" ht="16.5" customHeight="1">
      <c r="T308" s="2"/>
    </row>
    <row r="309" ht="16.5" customHeight="1">
      <c r="T309" s="2"/>
    </row>
    <row r="310" ht="16.5" customHeight="1">
      <c r="T310" s="2"/>
    </row>
    <row r="311" ht="16.5" customHeight="1">
      <c r="T311" s="2"/>
    </row>
    <row r="312" ht="16.5" customHeight="1">
      <c r="T312" s="2"/>
    </row>
    <row r="313" ht="16.5" customHeight="1">
      <c r="T313" s="2"/>
    </row>
    <row r="314" ht="16.5" customHeight="1">
      <c r="T314" s="2"/>
    </row>
    <row r="315" ht="16.5" customHeight="1">
      <c r="T315" s="2"/>
    </row>
    <row r="316" ht="16.5" customHeight="1">
      <c r="T316" s="2"/>
    </row>
    <row r="317" ht="16.5" customHeight="1">
      <c r="T317" s="2"/>
    </row>
    <row r="318" ht="16.5" customHeight="1">
      <c r="T318" s="2"/>
    </row>
    <row r="319" ht="16.5" customHeight="1">
      <c r="T319" s="2"/>
    </row>
    <row r="320" ht="16.5" customHeight="1">
      <c r="T320" s="2"/>
    </row>
    <row r="321" ht="16.5" customHeight="1">
      <c r="T321" s="2"/>
    </row>
    <row r="322" ht="16.5" customHeight="1">
      <c r="T322" s="2"/>
    </row>
    <row r="323" ht="16.5" customHeight="1">
      <c r="T323" s="2"/>
    </row>
    <row r="324" ht="16.5" customHeight="1">
      <c r="T324" s="2"/>
    </row>
    <row r="325" ht="16.5" customHeight="1">
      <c r="T325" s="2"/>
    </row>
    <row r="326" ht="16.5" customHeight="1">
      <c r="T326" s="2"/>
    </row>
    <row r="327" ht="16.5" customHeight="1">
      <c r="T327" s="2"/>
    </row>
    <row r="328" ht="16.5" customHeight="1">
      <c r="T328" s="2"/>
    </row>
    <row r="329" ht="16.5" customHeight="1">
      <c r="T329" s="2"/>
    </row>
    <row r="330" ht="16.5" customHeight="1">
      <c r="T330" s="2"/>
    </row>
    <row r="331" ht="16.5" customHeight="1">
      <c r="T331" s="2"/>
    </row>
    <row r="332" ht="16.5" customHeight="1">
      <c r="T332" s="2"/>
    </row>
    <row r="333" ht="16.5" customHeight="1">
      <c r="T333" s="2"/>
    </row>
    <row r="334" ht="16.5" customHeight="1">
      <c r="T334" s="2"/>
    </row>
    <row r="335" ht="16.5" customHeight="1">
      <c r="T335" s="2"/>
    </row>
    <row r="336" ht="16.5" customHeight="1">
      <c r="T336" s="2"/>
    </row>
    <row r="337" ht="16.5" customHeight="1">
      <c r="T337" s="2"/>
    </row>
    <row r="338" ht="16.5" customHeight="1">
      <c r="T338" s="2"/>
    </row>
    <row r="339" ht="16.5" customHeight="1">
      <c r="T339" s="2"/>
    </row>
    <row r="340" ht="16.5" customHeight="1">
      <c r="T340" s="2"/>
    </row>
    <row r="341" ht="16.5" customHeight="1">
      <c r="T341" s="2"/>
    </row>
    <row r="342" ht="16.5" customHeight="1">
      <c r="T342" s="2"/>
    </row>
    <row r="343" ht="16.5" customHeight="1">
      <c r="T343" s="2"/>
    </row>
    <row r="344" ht="16.5" customHeight="1">
      <c r="T344" s="2"/>
    </row>
    <row r="345" ht="16.5" customHeight="1">
      <c r="T345" s="2"/>
    </row>
    <row r="346" ht="16.5" customHeight="1">
      <c r="T346" s="2"/>
    </row>
    <row r="347" ht="16.5" customHeight="1">
      <c r="T347" s="2"/>
    </row>
    <row r="348" ht="16.5" customHeight="1">
      <c r="T348" s="2"/>
    </row>
    <row r="349" ht="16.5" customHeight="1">
      <c r="T349" s="2"/>
    </row>
    <row r="350" ht="16.5" customHeight="1">
      <c r="T350" s="2"/>
    </row>
    <row r="351" ht="16.5" customHeight="1">
      <c r="T351" s="2"/>
    </row>
    <row r="352" ht="16.5" customHeight="1">
      <c r="T352" s="2"/>
    </row>
    <row r="353" ht="16.5" customHeight="1">
      <c r="T353" s="2"/>
    </row>
    <row r="354" ht="16.5" customHeight="1">
      <c r="T354" s="2"/>
    </row>
    <row r="355" ht="16.5" customHeight="1">
      <c r="T355" s="2"/>
    </row>
    <row r="356" ht="16.5" customHeight="1">
      <c r="T356" s="2"/>
    </row>
    <row r="357" ht="16.5" customHeight="1">
      <c r="T357" s="2"/>
    </row>
    <row r="358" ht="16.5" customHeight="1">
      <c r="T358" s="2"/>
    </row>
    <row r="359" ht="16.5" customHeight="1">
      <c r="T359" s="2"/>
    </row>
    <row r="360" ht="16.5" customHeight="1">
      <c r="T360" s="2"/>
    </row>
    <row r="361" ht="16.5" customHeight="1">
      <c r="T361" s="2"/>
    </row>
    <row r="362" ht="16.5" customHeight="1">
      <c r="T362" s="2"/>
    </row>
    <row r="363" ht="16.5" customHeight="1">
      <c r="T363" s="2"/>
    </row>
    <row r="364" ht="16.5" customHeight="1">
      <c r="T364" s="2"/>
    </row>
    <row r="365" ht="16.5" customHeight="1">
      <c r="T365" s="2"/>
    </row>
    <row r="366" ht="16.5" customHeight="1">
      <c r="T366" s="2"/>
    </row>
    <row r="367" ht="16.5" customHeight="1">
      <c r="T367" s="2"/>
    </row>
    <row r="368" ht="16.5" customHeight="1">
      <c r="T368" s="2"/>
    </row>
    <row r="369" ht="16.5" customHeight="1">
      <c r="T369" s="2"/>
    </row>
    <row r="370" ht="16.5" customHeight="1">
      <c r="T370" s="2"/>
    </row>
    <row r="371" ht="16.5" customHeight="1">
      <c r="T371" s="2"/>
    </row>
    <row r="372" ht="16.5" customHeight="1">
      <c r="T372" s="2"/>
    </row>
    <row r="373" ht="16.5" customHeight="1">
      <c r="T373" s="2"/>
    </row>
    <row r="374" ht="16.5" customHeight="1">
      <c r="T374" s="2"/>
    </row>
    <row r="375" ht="16.5" customHeight="1">
      <c r="T375" s="2"/>
    </row>
    <row r="376" ht="16.5" customHeight="1">
      <c r="T376" s="2"/>
    </row>
    <row r="377" ht="16.5" customHeight="1">
      <c r="T377" s="2"/>
    </row>
    <row r="378" ht="16.5" customHeight="1">
      <c r="T378" s="2"/>
    </row>
    <row r="379" ht="16.5" customHeight="1">
      <c r="T379" s="2"/>
    </row>
    <row r="380" ht="16.5" customHeight="1">
      <c r="T380" s="2"/>
    </row>
    <row r="381" ht="16.5" customHeight="1">
      <c r="T381" s="2"/>
    </row>
    <row r="382" ht="16.5" customHeight="1">
      <c r="T382" s="2"/>
    </row>
    <row r="383" ht="16.5" customHeight="1">
      <c r="T383" s="2"/>
    </row>
    <row r="384" ht="16.5" customHeight="1">
      <c r="T384" s="2"/>
    </row>
    <row r="385" ht="16.5" customHeight="1">
      <c r="T385" s="2"/>
    </row>
    <row r="386" ht="16.5" customHeight="1">
      <c r="T386" s="2"/>
    </row>
    <row r="387" ht="16.5" customHeight="1">
      <c r="T387" s="2"/>
    </row>
    <row r="388" ht="16.5" customHeight="1">
      <c r="T388" s="2"/>
    </row>
    <row r="389" ht="16.5" customHeight="1">
      <c r="T389" s="2"/>
    </row>
    <row r="390" ht="16.5" customHeight="1">
      <c r="T390" s="2"/>
    </row>
    <row r="391" ht="16.5" customHeight="1">
      <c r="T391" s="2"/>
    </row>
    <row r="392" ht="16.5" customHeight="1">
      <c r="T392" s="2"/>
    </row>
    <row r="393" ht="16.5" customHeight="1">
      <c r="T393" s="2"/>
    </row>
    <row r="394" ht="16.5" customHeight="1">
      <c r="T394" s="2"/>
    </row>
    <row r="395" ht="16.5" customHeight="1">
      <c r="T395" s="2"/>
    </row>
    <row r="396" ht="16.5" customHeight="1">
      <c r="T396" s="2"/>
    </row>
    <row r="397" ht="16.5" customHeight="1">
      <c r="T397" s="2"/>
    </row>
    <row r="398" ht="16.5" customHeight="1">
      <c r="T398" s="2"/>
    </row>
    <row r="399" ht="16.5" customHeight="1">
      <c r="T399" s="2"/>
    </row>
    <row r="400" ht="16.5" customHeight="1">
      <c r="T400" s="2"/>
    </row>
    <row r="401" ht="16.5" customHeight="1">
      <c r="T401" s="2"/>
    </row>
    <row r="402" ht="16.5" customHeight="1">
      <c r="T402" s="2"/>
    </row>
    <row r="403" ht="16.5" customHeight="1">
      <c r="T403" s="2"/>
    </row>
    <row r="404" ht="16.5" customHeight="1">
      <c r="T404" s="2"/>
    </row>
    <row r="405" ht="16.5" customHeight="1">
      <c r="T405" s="2"/>
    </row>
    <row r="406" ht="16.5" customHeight="1">
      <c r="T406" s="2"/>
    </row>
    <row r="407" ht="16.5" customHeight="1">
      <c r="T407" s="2"/>
    </row>
    <row r="408" ht="16.5" customHeight="1">
      <c r="T408" s="2"/>
    </row>
    <row r="409" ht="16.5" customHeight="1">
      <c r="T409" s="2"/>
    </row>
    <row r="410" ht="16.5" customHeight="1">
      <c r="T410" s="2"/>
    </row>
    <row r="411" ht="16.5" customHeight="1">
      <c r="T411" s="2"/>
    </row>
    <row r="412" ht="16.5" customHeight="1">
      <c r="T412" s="2"/>
    </row>
    <row r="413" ht="16.5" customHeight="1">
      <c r="T413" s="2"/>
    </row>
    <row r="414" ht="16.5" customHeight="1">
      <c r="T414" s="2"/>
    </row>
    <row r="415" ht="16.5" customHeight="1">
      <c r="T415" s="2"/>
    </row>
    <row r="416" ht="16.5" customHeight="1">
      <c r="T416" s="2"/>
    </row>
    <row r="417" ht="16.5" customHeight="1">
      <c r="T417" s="2"/>
    </row>
    <row r="418" ht="16.5" customHeight="1">
      <c r="T418" s="2"/>
    </row>
    <row r="419" ht="16.5" customHeight="1">
      <c r="T419" s="2"/>
    </row>
    <row r="420" ht="16.5" customHeight="1">
      <c r="T420" s="2"/>
    </row>
    <row r="421" ht="16.5" customHeight="1">
      <c r="T421" s="2"/>
    </row>
    <row r="422" ht="16.5" customHeight="1">
      <c r="T422" s="2"/>
    </row>
    <row r="423" ht="16.5" customHeight="1">
      <c r="T423" s="2"/>
    </row>
    <row r="424" ht="16.5" customHeight="1">
      <c r="T424" s="2"/>
    </row>
    <row r="425" ht="16.5" customHeight="1">
      <c r="T425" s="2"/>
    </row>
    <row r="426" ht="16.5" customHeight="1">
      <c r="T426" s="2"/>
    </row>
    <row r="427" ht="16.5" customHeight="1">
      <c r="T427" s="2"/>
    </row>
    <row r="428" ht="16.5" customHeight="1">
      <c r="T428" s="2"/>
    </row>
    <row r="429" ht="16.5" customHeight="1">
      <c r="T429" s="2"/>
    </row>
    <row r="430" ht="16.5" customHeight="1">
      <c r="T430" s="2"/>
    </row>
    <row r="431" ht="16.5" customHeight="1">
      <c r="T431" s="2"/>
    </row>
    <row r="432" ht="16.5" customHeight="1">
      <c r="T432" s="2"/>
    </row>
    <row r="433" ht="16.5" customHeight="1">
      <c r="T433" s="2"/>
    </row>
    <row r="434" ht="16.5" customHeight="1">
      <c r="T434" s="2"/>
    </row>
    <row r="435" ht="16.5" customHeight="1">
      <c r="T435" s="2"/>
    </row>
    <row r="436" ht="16.5" customHeight="1">
      <c r="T436" s="2"/>
    </row>
    <row r="437" ht="16.5" customHeight="1">
      <c r="T437" s="2"/>
    </row>
    <row r="438" ht="16.5" customHeight="1">
      <c r="T438" s="2"/>
    </row>
    <row r="439" ht="16.5" customHeight="1">
      <c r="T439" s="2"/>
    </row>
    <row r="440" ht="16.5" customHeight="1">
      <c r="T440" s="2"/>
    </row>
    <row r="441" ht="16.5" customHeight="1">
      <c r="T441" s="2"/>
    </row>
    <row r="442" ht="16.5" customHeight="1">
      <c r="T442" s="2"/>
    </row>
    <row r="443" ht="16.5" customHeight="1">
      <c r="T443" s="2"/>
    </row>
    <row r="444" ht="16.5" customHeight="1">
      <c r="T444" s="2"/>
    </row>
    <row r="445" ht="16.5" customHeight="1">
      <c r="T445" s="2"/>
    </row>
    <row r="446" ht="16.5" customHeight="1">
      <c r="T446" s="2"/>
    </row>
    <row r="447" ht="16.5" customHeight="1">
      <c r="T447" s="2"/>
    </row>
    <row r="448" ht="16.5" customHeight="1">
      <c r="T448" s="2"/>
    </row>
    <row r="449" ht="16.5" customHeight="1">
      <c r="T449" s="2"/>
    </row>
    <row r="450" ht="16.5" customHeight="1">
      <c r="T450" s="2"/>
    </row>
    <row r="451" ht="16.5" customHeight="1">
      <c r="T451" s="2"/>
    </row>
    <row r="452" ht="16.5" customHeight="1">
      <c r="T452" s="2"/>
    </row>
    <row r="453" ht="16.5" customHeight="1">
      <c r="T453" s="2"/>
    </row>
    <row r="454" ht="16.5" customHeight="1">
      <c r="T454" s="2"/>
    </row>
    <row r="455" ht="16.5" customHeight="1">
      <c r="T455" s="2"/>
    </row>
    <row r="456" ht="16.5" customHeight="1">
      <c r="T456" s="2"/>
    </row>
    <row r="457" ht="16.5" customHeight="1">
      <c r="T457" s="2"/>
    </row>
    <row r="458" ht="16.5" customHeight="1">
      <c r="T458" s="2"/>
    </row>
    <row r="459" ht="16.5" customHeight="1">
      <c r="T459" s="2"/>
    </row>
    <row r="460" ht="16.5" customHeight="1">
      <c r="T460" s="2"/>
    </row>
    <row r="461" ht="16.5" customHeight="1">
      <c r="T461" s="2"/>
    </row>
    <row r="462" ht="16.5" customHeight="1">
      <c r="T462" s="2"/>
    </row>
    <row r="463" ht="16.5" customHeight="1">
      <c r="T463" s="2"/>
    </row>
    <row r="464" ht="16.5" customHeight="1">
      <c r="T464" s="2"/>
    </row>
    <row r="465" ht="16.5" customHeight="1">
      <c r="T465" s="2"/>
    </row>
    <row r="466" ht="16.5" customHeight="1">
      <c r="T466" s="2"/>
    </row>
    <row r="467" ht="16.5" customHeight="1">
      <c r="T467" s="2"/>
    </row>
    <row r="468" ht="16.5" customHeight="1">
      <c r="T468" s="2"/>
    </row>
    <row r="469" ht="16.5" customHeight="1">
      <c r="T469" s="2"/>
    </row>
    <row r="470" ht="16.5" customHeight="1">
      <c r="T470" s="2"/>
    </row>
    <row r="471" ht="16.5" customHeight="1">
      <c r="T471" s="2"/>
    </row>
    <row r="472" ht="16.5" customHeight="1">
      <c r="T472" s="2"/>
    </row>
    <row r="473" ht="16.5" customHeight="1">
      <c r="T473" s="2"/>
    </row>
    <row r="474" ht="16.5" customHeight="1">
      <c r="T474" s="2"/>
    </row>
    <row r="475" ht="16.5" customHeight="1">
      <c r="T475" s="2"/>
    </row>
    <row r="476" ht="16.5" customHeight="1">
      <c r="T476" s="2"/>
    </row>
    <row r="477" ht="16.5" customHeight="1">
      <c r="T477" s="2"/>
    </row>
    <row r="478" ht="16.5" customHeight="1">
      <c r="T478" s="2"/>
    </row>
    <row r="479" ht="16.5" customHeight="1">
      <c r="T479" s="2"/>
    </row>
    <row r="480" ht="16.5" customHeight="1">
      <c r="T480" s="2"/>
    </row>
    <row r="481" ht="16.5" customHeight="1">
      <c r="T481" s="2"/>
    </row>
    <row r="482" ht="16.5" customHeight="1">
      <c r="T482" s="2"/>
    </row>
    <row r="483" ht="16.5" customHeight="1">
      <c r="T483" s="2"/>
    </row>
    <row r="484" ht="16.5" customHeight="1">
      <c r="T484" s="2"/>
    </row>
    <row r="485" ht="16.5" customHeight="1">
      <c r="T485" s="2"/>
    </row>
    <row r="486" ht="16.5" customHeight="1">
      <c r="T486" s="2"/>
    </row>
    <row r="487" ht="16.5" customHeight="1">
      <c r="T487" s="2"/>
    </row>
    <row r="488" ht="16.5" customHeight="1">
      <c r="T488" s="2"/>
    </row>
    <row r="489" ht="16.5" customHeight="1">
      <c r="T489" s="2"/>
    </row>
    <row r="490" ht="16.5" customHeight="1">
      <c r="T490" s="2"/>
    </row>
    <row r="491" ht="16.5" customHeight="1">
      <c r="T491" s="2"/>
    </row>
    <row r="492" ht="16.5" customHeight="1">
      <c r="T492" s="2"/>
    </row>
    <row r="493" ht="16.5" customHeight="1">
      <c r="T493" s="2"/>
    </row>
    <row r="494" ht="16.5" customHeight="1">
      <c r="T494" s="2"/>
    </row>
    <row r="495" ht="16.5" customHeight="1">
      <c r="T495" s="2"/>
    </row>
    <row r="496" ht="16.5" customHeight="1">
      <c r="T496" s="2"/>
    </row>
    <row r="497" ht="16.5" customHeight="1">
      <c r="T497" s="2"/>
    </row>
    <row r="498" ht="16.5" customHeight="1">
      <c r="T498" s="2"/>
    </row>
    <row r="499" ht="16.5" customHeight="1">
      <c r="T499" s="2"/>
    </row>
    <row r="500" ht="16.5" customHeight="1">
      <c r="T500" s="2"/>
    </row>
    <row r="501" ht="16.5" customHeight="1">
      <c r="T501" s="2"/>
    </row>
    <row r="502" ht="16.5" customHeight="1">
      <c r="T502" s="2"/>
    </row>
    <row r="503" ht="16.5" customHeight="1">
      <c r="T503" s="2"/>
    </row>
    <row r="504" ht="16.5" customHeight="1">
      <c r="T504" s="2"/>
    </row>
    <row r="505" ht="16.5" customHeight="1">
      <c r="T505" s="2"/>
    </row>
    <row r="506" ht="16.5" customHeight="1">
      <c r="T506" s="2"/>
    </row>
    <row r="507" ht="16.5" customHeight="1">
      <c r="T507" s="2"/>
    </row>
    <row r="508" ht="16.5" customHeight="1">
      <c r="T508" s="2"/>
    </row>
    <row r="509" ht="16.5" customHeight="1">
      <c r="T509" s="2"/>
    </row>
    <row r="510" ht="16.5" customHeight="1">
      <c r="T510" s="2"/>
    </row>
    <row r="511" ht="16.5" customHeight="1">
      <c r="T511" s="2"/>
    </row>
    <row r="512" ht="16.5" customHeight="1">
      <c r="T512" s="2"/>
    </row>
    <row r="513" ht="16.5" customHeight="1">
      <c r="T513" s="2"/>
    </row>
    <row r="514" ht="16.5" customHeight="1">
      <c r="T514" s="2"/>
    </row>
    <row r="515" ht="16.5" customHeight="1">
      <c r="T515" s="2"/>
    </row>
    <row r="516" ht="16.5" customHeight="1">
      <c r="T516" s="2"/>
    </row>
    <row r="517" ht="16.5" customHeight="1">
      <c r="T517" s="2"/>
    </row>
    <row r="518" ht="16.5" customHeight="1">
      <c r="T518" s="2"/>
    </row>
    <row r="519" ht="16.5" customHeight="1">
      <c r="T519" s="2"/>
    </row>
    <row r="520" ht="16.5" customHeight="1">
      <c r="T520" s="2"/>
    </row>
    <row r="521" ht="16.5" customHeight="1">
      <c r="T521" s="2"/>
    </row>
    <row r="522" ht="16.5" customHeight="1">
      <c r="T522" s="2"/>
    </row>
    <row r="523" ht="16.5" customHeight="1">
      <c r="T523" s="2"/>
    </row>
    <row r="524" ht="16.5" customHeight="1">
      <c r="T524" s="2"/>
    </row>
    <row r="525" ht="16.5" customHeight="1">
      <c r="T525" s="2"/>
    </row>
    <row r="526" ht="16.5" customHeight="1">
      <c r="T526" s="2"/>
    </row>
    <row r="527" ht="16.5" customHeight="1">
      <c r="T527" s="2"/>
    </row>
    <row r="528" ht="16.5" customHeight="1">
      <c r="T528" s="2"/>
    </row>
    <row r="529" ht="16.5" customHeight="1">
      <c r="T529" s="2"/>
    </row>
    <row r="530" ht="16.5" customHeight="1">
      <c r="T530" s="2"/>
    </row>
    <row r="531" ht="16.5" customHeight="1">
      <c r="T531" s="2"/>
    </row>
    <row r="532" ht="16.5" customHeight="1">
      <c r="T532" s="2"/>
    </row>
    <row r="533" ht="16.5" customHeight="1">
      <c r="T533" s="2"/>
    </row>
    <row r="534" ht="16.5" customHeight="1">
      <c r="T534" s="2"/>
    </row>
    <row r="535" ht="16.5" customHeight="1">
      <c r="T535" s="2"/>
    </row>
    <row r="536" ht="16.5" customHeight="1">
      <c r="T536" s="2"/>
    </row>
    <row r="537" ht="16.5" customHeight="1">
      <c r="T537" s="2"/>
    </row>
    <row r="538" ht="16.5" customHeight="1">
      <c r="T538" s="2"/>
    </row>
    <row r="539" ht="16.5" customHeight="1">
      <c r="T539" s="2"/>
    </row>
    <row r="540" ht="16.5" customHeight="1">
      <c r="T540" s="2"/>
    </row>
    <row r="541" ht="16.5" customHeight="1">
      <c r="T541" s="2"/>
    </row>
    <row r="542" ht="16.5" customHeight="1">
      <c r="T542" s="2"/>
    </row>
    <row r="543" ht="16.5" customHeight="1">
      <c r="T543" s="2"/>
    </row>
    <row r="544" ht="16.5" customHeight="1">
      <c r="T544" s="2"/>
    </row>
    <row r="545" ht="16.5" customHeight="1">
      <c r="T545" s="2"/>
    </row>
    <row r="546" ht="16.5" customHeight="1">
      <c r="T546" s="2"/>
    </row>
    <row r="547" ht="16.5" customHeight="1">
      <c r="T547" s="2"/>
    </row>
    <row r="548" ht="16.5" customHeight="1">
      <c r="T548" s="2"/>
    </row>
    <row r="549" ht="16.5" customHeight="1">
      <c r="T549" s="2"/>
    </row>
    <row r="550" ht="16.5" customHeight="1">
      <c r="T550" s="2"/>
    </row>
    <row r="551" ht="16.5" customHeight="1">
      <c r="T551" s="2"/>
    </row>
    <row r="552" ht="16.5" customHeight="1">
      <c r="T552" s="2"/>
    </row>
    <row r="553" ht="16.5" customHeight="1">
      <c r="T553" s="2"/>
    </row>
    <row r="554" ht="16.5" customHeight="1">
      <c r="T554" s="2"/>
    </row>
    <row r="555" ht="16.5" customHeight="1">
      <c r="T555" s="2"/>
    </row>
    <row r="556" ht="16.5" customHeight="1">
      <c r="T556" s="2"/>
    </row>
    <row r="557" ht="16.5" customHeight="1">
      <c r="T557" s="2"/>
    </row>
    <row r="558" ht="16.5" customHeight="1">
      <c r="T558" s="2"/>
    </row>
    <row r="559" ht="16.5" customHeight="1">
      <c r="T559" s="2"/>
    </row>
    <row r="560" ht="16.5" customHeight="1">
      <c r="T560" s="2"/>
    </row>
    <row r="561" ht="16.5" customHeight="1">
      <c r="T561" s="2"/>
    </row>
    <row r="562" ht="16.5" customHeight="1">
      <c r="T562" s="2"/>
    </row>
    <row r="563" ht="16.5" customHeight="1">
      <c r="T563" s="2"/>
    </row>
    <row r="564" ht="16.5" customHeight="1">
      <c r="T564" s="2"/>
    </row>
    <row r="565" ht="16.5" customHeight="1">
      <c r="T565" s="2"/>
    </row>
    <row r="566" ht="16.5" customHeight="1">
      <c r="T566" s="2"/>
    </row>
    <row r="567" ht="16.5" customHeight="1">
      <c r="T567" s="2"/>
    </row>
    <row r="568" ht="16.5" customHeight="1">
      <c r="T568" s="2"/>
    </row>
    <row r="569" ht="16.5" customHeight="1">
      <c r="T569" s="2"/>
    </row>
    <row r="570" ht="16.5" customHeight="1">
      <c r="T570" s="2"/>
    </row>
    <row r="571" ht="16.5" customHeight="1">
      <c r="T571" s="2"/>
    </row>
    <row r="572" ht="16.5" customHeight="1">
      <c r="T572" s="2"/>
    </row>
    <row r="573" ht="16.5" customHeight="1">
      <c r="T573" s="2"/>
    </row>
    <row r="574" ht="16.5" customHeight="1">
      <c r="T574" s="2"/>
    </row>
    <row r="575" ht="16.5" customHeight="1">
      <c r="T575" s="2"/>
    </row>
    <row r="576" ht="16.5" customHeight="1">
      <c r="T576" s="2"/>
    </row>
    <row r="577" ht="16.5" customHeight="1">
      <c r="T577" s="2"/>
    </row>
    <row r="578" ht="16.5" customHeight="1">
      <c r="T578" s="2"/>
    </row>
    <row r="579" ht="16.5" customHeight="1">
      <c r="T579" s="2"/>
    </row>
    <row r="580" ht="16.5" customHeight="1">
      <c r="T580" s="2"/>
    </row>
    <row r="581" ht="16.5" customHeight="1">
      <c r="T581" s="2"/>
    </row>
    <row r="582" ht="16.5" customHeight="1">
      <c r="T582" s="2"/>
    </row>
    <row r="583" ht="16.5" customHeight="1">
      <c r="T583" s="2"/>
    </row>
    <row r="584" ht="16.5" customHeight="1">
      <c r="T584" s="2"/>
    </row>
    <row r="585" ht="16.5" customHeight="1">
      <c r="T585" s="2"/>
    </row>
    <row r="586" ht="16.5" customHeight="1">
      <c r="T586" s="2"/>
    </row>
    <row r="587" ht="16.5" customHeight="1">
      <c r="T587" s="2"/>
    </row>
    <row r="588" ht="16.5" customHeight="1">
      <c r="T588" s="2"/>
    </row>
    <row r="589" ht="16.5" customHeight="1">
      <c r="T589" s="2"/>
    </row>
    <row r="590" ht="16.5" customHeight="1">
      <c r="T590" s="2"/>
    </row>
    <row r="591" ht="16.5" customHeight="1">
      <c r="T591" s="2"/>
    </row>
    <row r="592" ht="16.5" customHeight="1">
      <c r="T592" s="2"/>
    </row>
    <row r="593" ht="16.5" customHeight="1">
      <c r="T593" s="2"/>
    </row>
    <row r="594" ht="16.5" customHeight="1">
      <c r="T594" s="2"/>
    </row>
    <row r="595" ht="16.5" customHeight="1">
      <c r="T595" s="2"/>
    </row>
    <row r="596" ht="16.5" customHeight="1">
      <c r="T596" s="2"/>
    </row>
    <row r="597" ht="16.5" customHeight="1">
      <c r="T597" s="2"/>
    </row>
    <row r="598" ht="16.5" customHeight="1">
      <c r="T598" s="2"/>
    </row>
    <row r="599" ht="16.5" customHeight="1">
      <c r="T599" s="2"/>
    </row>
    <row r="600" ht="16.5" customHeight="1">
      <c r="T600" s="2"/>
    </row>
    <row r="601" ht="16.5" customHeight="1">
      <c r="T601" s="2"/>
    </row>
    <row r="602" ht="16.5" customHeight="1">
      <c r="T602" s="2"/>
    </row>
    <row r="603" ht="16.5" customHeight="1">
      <c r="T603" s="2"/>
    </row>
    <row r="604" ht="16.5" customHeight="1">
      <c r="T604" s="2"/>
    </row>
    <row r="605" ht="16.5" customHeight="1">
      <c r="T605" s="2"/>
    </row>
    <row r="606" ht="16.5" customHeight="1">
      <c r="T606" s="2"/>
    </row>
    <row r="607" ht="16.5" customHeight="1">
      <c r="T607" s="2"/>
    </row>
    <row r="608" ht="16.5" customHeight="1">
      <c r="T608" s="2"/>
    </row>
    <row r="609" ht="16.5" customHeight="1">
      <c r="T609" s="2"/>
    </row>
    <row r="610" ht="16.5" customHeight="1">
      <c r="T610" s="2"/>
    </row>
    <row r="611" ht="16.5" customHeight="1">
      <c r="T611" s="2"/>
    </row>
    <row r="612" ht="16.5" customHeight="1">
      <c r="T612" s="2"/>
    </row>
    <row r="613" ht="16.5" customHeight="1">
      <c r="T613" s="2"/>
    </row>
    <row r="614" ht="16.5" customHeight="1">
      <c r="T614" s="2"/>
    </row>
    <row r="615" ht="16.5" customHeight="1">
      <c r="T615" s="2"/>
    </row>
    <row r="616" ht="16.5" customHeight="1">
      <c r="T616" s="2"/>
    </row>
    <row r="617" ht="16.5" customHeight="1">
      <c r="T617" s="2"/>
    </row>
    <row r="618" ht="16.5" customHeight="1">
      <c r="T618" s="2"/>
    </row>
    <row r="619" ht="16.5" customHeight="1">
      <c r="T619" s="2"/>
    </row>
    <row r="620" ht="16.5" customHeight="1">
      <c r="T620" s="2"/>
    </row>
    <row r="621" ht="16.5" customHeight="1">
      <c r="T621" s="2"/>
    </row>
    <row r="622" ht="16.5" customHeight="1">
      <c r="T622" s="2"/>
    </row>
    <row r="623" ht="16.5" customHeight="1">
      <c r="T623" s="2"/>
    </row>
    <row r="624" ht="16.5" customHeight="1">
      <c r="T624" s="2"/>
    </row>
    <row r="625" ht="16.5" customHeight="1">
      <c r="T625" s="2"/>
    </row>
    <row r="626" ht="16.5" customHeight="1">
      <c r="T626" s="2"/>
    </row>
    <row r="627" ht="16.5" customHeight="1">
      <c r="T627" s="2"/>
    </row>
    <row r="628" ht="16.5" customHeight="1">
      <c r="T628" s="2"/>
    </row>
    <row r="629" ht="16.5" customHeight="1">
      <c r="T629" s="2"/>
    </row>
    <row r="630" ht="16.5" customHeight="1">
      <c r="T630" s="2"/>
    </row>
    <row r="631" ht="16.5" customHeight="1">
      <c r="T631" s="2"/>
    </row>
    <row r="632" ht="16.5" customHeight="1">
      <c r="T632" s="2"/>
    </row>
    <row r="633" ht="16.5" customHeight="1">
      <c r="T633" s="2"/>
    </row>
    <row r="634" ht="16.5" customHeight="1">
      <c r="T634" s="2"/>
    </row>
    <row r="635" ht="16.5" customHeight="1">
      <c r="T635" s="2"/>
    </row>
    <row r="636" ht="16.5" customHeight="1">
      <c r="T636" s="2"/>
    </row>
    <row r="637" ht="16.5" customHeight="1">
      <c r="T637" s="2"/>
    </row>
    <row r="638" ht="16.5" customHeight="1">
      <c r="T638" s="2"/>
    </row>
    <row r="639" ht="16.5" customHeight="1">
      <c r="T639" s="2"/>
    </row>
    <row r="640" ht="16.5" customHeight="1">
      <c r="T640" s="2"/>
    </row>
    <row r="641" ht="16.5" customHeight="1">
      <c r="T641" s="2"/>
    </row>
    <row r="642" ht="16.5" customHeight="1">
      <c r="T642" s="2"/>
    </row>
    <row r="643" ht="16.5" customHeight="1">
      <c r="T643" s="2"/>
    </row>
    <row r="644" ht="16.5" customHeight="1">
      <c r="T644" s="2"/>
    </row>
    <row r="645" ht="16.5" customHeight="1">
      <c r="T645" s="2"/>
    </row>
    <row r="646" ht="16.5" customHeight="1">
      <c r="T646" s="2"/>
    </row>
    <row r="647" ht="16.5" customHeight="1">
      <c r="T647" s="2"/>
    </row>
    <row r="648" ht="16.5" customHeight="1">
      <c r="T648" s="2"/>
    </row>
    <row r="649" ht="16.5" customHeight="1">
      <c r="T649" s="2"/>
    </row>
    <row r="650" ht="16.5" customHeight="1">
      <c r="T650" s="2"/>
    </row>
    <row r="651" ht="16.5" customHeight="1">
      <c r="T651" s="2"/>
    </row>
    <row r="652" ht="16.5" customHeight="1">
      <c r="T652" s="2"/>
    </row>
    <row r="653" ht="16.5" customHeight="1">
      <c r="T653" s="2"/>
    </row>
    <row r="654" ht="16.5" customHeight="1">
      <c r="T654" s="2"/>
    </row>
    <row r="655" ht="16.5" customHeight="1">
      <c r="T655" s="2"/>
    </row>
    <row r="656" ht="16.5" customHeight="1">
      <c r="T656" s="2"/>
    </row>
    <row r="657" ht="16.5" customHeight="1">
      <c r="T657" s="2"/>
    </row>
    <row r="658" ht="16.5" customHeight="1">
      <c r="T658" s="2"/>
    </row>
    <row r="659" ht="16.5" customHeight="1">
      <c r="T659" s="2"/>
    </row>
    <row r="660" ht="16.5" customHeight="1">
      <c r="T660" s="2"/>
    </row>
    <row r="661" ht="16.5" customHeight="1">
      <c r="T661" s="2"/>
    </row>
    <row r="662" ht="16.5" customHeight="1">
      <c r="T662" s="2"/>
    </row>
    <row r="663" ht="16.5" customHeight="1">
      <c r="T663" s="2"/>
    </row>
    <row r="664" ht="16.5" customHeight="1">
      <c r="T664" s="2"/>
    </row>
    <row r="665" ht="16.5" customHeight="1">
      <c r="T665" s="2"/>
    </row>
    <row r="666" ht="16.5" customHeight="1">
      <c r="T666" s="2"/>
    </row>
    <row r="667" ht="16.5" customHeight="1">
      <c r="T667" s="2"/>
    </row>
    <row r="668" ht="16.5" customHeight="1">
      <c r="T668" s="2"/>
    </row>
    <row r="669" ht="16.5" customHeight="1">
      <c r="T669" s="2"/>
    </row>
    <row r="670" ht="16.5" customHeight="1">
      <c r="T670" s="2"/>
    </row>
    <row r="671" ht="16.5" customHeight="1">
      <c r="T671" s="2"/>
    </row>
    <row r="672" ht="16.5" customHeight="1">
      <c r="T672" s="2"/>
    </row>
    <row r="673" ht="16.5" customHeight="1">
      <c r="T673" s="2"/>
    </row>
    <row r="674" ht="16.5" customHeight="1">
      <c r="T674" s="2"/>
    </row>
    <row r="675" ht="16.5" customHeight="1">
      <c r="T675" s="2"/>
    </row>
    <row r="676" ht="16.5" customHeight="1">
      <c r="T676" s="2"/>
    </row>
    <row r="677" ht="16.5" customHeight="1">
      <c r="T677" s="2"/>
    </row>
    <row r="678" ht="16.5" customHeight="1">
      <c r="T678" s="2"/>
    </row>
    <row r="679" ht="16.5" customHeight="1">
      <c r="T679" s="2"/>
    </row>
    <row r="680" ht="16.5" customHeight="1">
      <c r="T680" s="2"/>
    </row>
    <row r="681" ht="16.5" customHeight="1">
      <c r="T681" s="2"/>
    </row>
    <row r="682" ht="16.5" customHeight="1">
      <c r="T682" s="2"/>
    </row>
    <row r="683" ht="16.5" customHeight="1">
      <c r="T683" s="2"/>
    </row>
    <row r="684" ht="16.5" customHeight="1">
      <c r="T684" s="2"/>
    </row>
    <row r="685" ht="16.5" customHeight="1">
      <c r="T685" s="2"/>
    </row>
    <row r="686" ht="16.5" customHeight="1">
      <c r="T686" s="2"/>
    </row>
    <row r="687" ht="16.5" customHeight="1">
      <c r="T687" s="2"/>
    </row>
    <row r="688" ht="16.5" customHeight="1">
      <c r="T688" s="2"/>
    </row>
    <row r="689" ht="16.5" customHeight="1">
      <c r="T689" s="2"/>
    </row>
    <row r="690" ht="16.5" customHeight="1">
      <c r="T690" s="2"/>
    </row>
    <row r="691" ht="16.5" customHeight="1">
      <c r="T691" s="2"/>
    </row>
    <row r="692" ht="16.5" customHeight="1">
      <c r="T692" s="2"/>
    </row>
    <row r="693" ht="16.5" customHeight="1">
      <c r="T693" s="2"/>
    </row>
    <row r="694" ht="16.5" customHeight="1">
      <c r="T694" s="2"/>
    </row>
    <row r="695" ht="16.5" customHeight="1">
      <c r="T695" s="2"/>
    </row>
    <row r="696" ht="16.5" customHeight="1">
      <c r="T696" s="2"/>
    </row>
    <row r="697" ht="16.5" customHeight="1">
      <c r="T697" s="2"/>
    </row>
    <row r="698" ht="16.5" customHeight="1">
      <c r="T698" s="2"/>
    </row>
    <row r="699" ht="16.5" customHeight="1">
      <c r="T699" s="2"/>
    </row>
    <row r="700" ht="16.5" customHeight="1">
      <c r="T700" s="2"/>
    </row>
    <row r="701" ht="16.5" customHeight="1">
      <c r="T701" s="2"/>
    </row>
    <row r="702" ht="16.5" customHeight="1">
      <c r="T702" s="2"/>
    </row>
    <row r="703" ht="16.5" customHeight="1">
      <c r="T703" s="2"/>
    </row>
    <row r="704" ht="16.5" customHeight="1">
      <c r="T704" s="2"/>
    </row>
    <row r="705" ht="16.5" customHeight="1">
      <c r="T705" s="2"/>
    </row>
    <row r="706" ht="16.5" customHeight="1">
      <c r="T706" s="2"/>
    </row>
    <row r="707" ht="16.5" customHeight="1">
      <c r="T707" s="2"/>
    </row>
    <row r="708" ht="16.5" customHeight="1">
      <c r="T708" s="2"/>
    </row>
    <row r="709" ht="16.5" customHeight="1">
      <c r="T709" s="2"/>
    </row>
    <row r="710" ht="16.5" customHeight="1">
      <c r="T710" s="2"/>
    </row>
    <row r="711" ht="16.5" customHeight="1">
      <c r="T711" s="2"/>
    </row>
    <row r="712" ht="16.5" customHeight="1">
      <c r="T712" s="2"/>
    </row>
    <row r="713" ht="16.5" customHeight="1">
      <c r="T713" s="2"/>
    </row>
    <row r="714" ht="16.5" customHeight="1">
      <c r="T714" s="2"/>
    </row>
    <row r="715" ht="16.5" customHeight="1">
      <c r="T715" s="2"/>
    </row>
    <row r="716" ht="16.5" customHeight="1">
      <c r="T716" s="2"/>
    </row>
    <row r="717" ht="16.5" customHeight="1">
      <c r="T717" s="2"/>
    </row>
    <row r="718" ht="16.5" customHeight="1">
      <c r="T718" s="2"/>
    </row>
    <row r="719" ht="16.5" customHeight="1">
      <c r="T719" s="2"/>
    </row>
    <row r="720" ht="16.5" customHeight="1">
      <c r="T720" s="2"/>
    </row>
    <row r="721" ht="16.5" customHeight="1">
      <c r="T721" s="2"/>
    </row>
    <row r="722" ht="16.5" customHeight="1">
      <c r="T722" s="2"/>
    </row>
    <row r="723" ht="16.5" customHeight="1">
      <c r="T723" s="2"/>
    </row>
    <row r="724" ht="16.5" customHeight="1">
      <c r="T724" s="2"/>
    </row>
    <row r="725" ht="16.5" customHeight="1">
      <c r="T725" s="2"/>
    </row>
    <row r="726" ht="16.5" customHeight="1">
      <c r="T726" s="2"/>
    </row>
    <row r="727" ht="16.5" customHeight="1">
      <c r="T727" s="2"/>
    </row>
    <row r="728" ht="16.5" customHeight="1">
      <c r="T728" s="2"/>
    </row>
    <row r="729" ht="16.5" customHeight="1">
      <c r="T729" s="2"/>
    </row>
    <row r="730" ht="16.5" customHeight="1">
      <c r="T730" s="2"/>
    </row>
    <row r="731" ht="16.5" customHeight="1">
      <c r="T731" s="2"/>
    </row>
    <row r="732" ht="16.5" customHeight="1">
      <c r="T732" s="2"/>
    </row>
    <row r="733" ht="16.5" customHeight="1">
      <c r="T733" s="2"/>
    </row>
    <row r="734" ht="16.5" customHeight="1">
      <c r="T734" s="2"/>
    </row>
    <row r="735" ht="16.5" customHeight="1">
      <c r="T735" s="2"/>
    </row>
    <row r="736" ht="16.5" customHeight="1">
      <c r="T736" s="2"/>
    </row>
    <row r="737" ht="16.5" customHeight="1">
      <c r="T737" s="2"/>
    </row>
    <row r="738" ht="16.5" customHeight="1">
      <c r="T738" s="2"/>
    </row>
    <row r="739" ht="16.5" customHeight="1">
      <c r="T739" s="2"/>
    </row>
    <row r="740" ht="16.5" customHeight="1">
      <c r="T740" s="2"/>
    </row>
    <row r="741" ht="16.5" customHeight="1">
      <c r="T741" s="2"/>
    </row>
    <row r="742" ht="16.5" customHeight="1">
      <c r="T742" s="2"/>
    </row>
    <row r="743" ht="16.5" customHeight="1">
      <c r="T743" s="2"/>
    </row>
    <row r="744" ht="16.5" customHeight="1">
      <c r="T744" s="2"/>
    </row>
    <row r="745" ht="16.5" customHeight="1">
      <c r="T745" s="2"/>
    </row>
    <row r="746" ht="16.5" customHeight="1">
      <c r="T746" s="2"/>
    </row>
    <row r="747" ht="16.5" customHeight="1">
      <c r="T747" s="2"/>
    </row>
    <row r="748" ht="16.5" customHeight="1">
      <c r="T748" s="2"/>
    </row>
    <row r="749" ht="16.5" customHeight="1">
      <c r="T749" s="2"/>
    </row>
    <row r="750" ht="16.5" customHeight="1">
      <c r="T750" s="2"/>
    </row>
    <row r="751" ht="16.5" customHeight="1">
      <c r="T751" s="2"/>
    </row>
    <row r="752" ht="16.5" customHeight="1">
      <c r="T752" s="2"/>
    </row>
    <row r="753" ht="16.5" customHeight="1">
      <c r="T753" s="2"/>
    </row>
    <row r="754" ht="16.5" customHeight="1">
      <c r="T754" s="2"/>
    </row>
    <row r="755" ht="16.5" customHeight="1">
      <c r="T755" s="2"/>
    </row>
    <row r="756" ht="16.5" customHeight="1">
      <c r="T756" s="2"/>
    </row>
    <row r="757" ht="16.5" customHeight="1">
      <c r="T757" s="2"/>
    </row>
    <row r="758" ht="16.5" customHeight="1">
      <c r="T758" s="2"/>
    </row>
    <row r="759" ht="16.5" customHeight="1">
      <c r="T759" s="2"/>
    </row>
    <row r="760" ht="16.5" customHeight="1">
      <c r="T760" s="2"/>
    </row>
    <row r="761" ht="16.5" customHeight="1">
      <c r="T761" s="2"/>
    </row>
    <row r="762" ht="16.5" customHeight="1">
      <c r="T762" s="2"/>
    </row>
    <row r="763" ht="16.5" customHeight="1">
      <c r="T763" s="2"/>
    </row>
    <row r="764" ht="16.5" customHeight="1">
      <c r="T764" s="2"/>
    </row>
    <row r="765" ht="16.5" customHeight="1">
      <c r="T765" s="2"/>
    </row>
    <row r="766" ht="16.5" customHeight="1">
      <c r="T766" s="2"/>
    </row>
    <row r="767" ht="16.5" customHeight="1">
      <c r="T767" s="2"/>
    </row>
    <row r="768" ht="16.5" customHeight="1">
      <c r="T768" s="2"/>
    </row>
    <row r="769" ht="16.5" customHeight="1">
      <c r="T769" s="2"/>
    </row>
    <row r="770" ht="16.5" customHeight="1">
      <c r="T770" s="2"/>
    </row>
    <row r="771" ht="16.5" customHeight="1">
      <c r="T771" s="2"/>
    </row>
    <row r="772" ht="16.5" customHeight="1">
      <c r="T772" s="2"/>
    </row>
    <row r="773" ht="16.5" customHeight="1">
      <c r="T773" s="2"/>
    </row>
    <row r="774" ht="16.5" customHeight="1">
      <c r="T774" s="2"/>
    </row>
    <row r="775" ht="16.5" customHeight="1">
      <c r="T775" s="2"/>
    </row>
    <row r="776" ht="16.5" customHeight="1">
      <c r="T776" s="2"/>
    </row>
    <row r="777" ht="16.5" customHeight="1">
      <c r="T777" s="2"/>
    </row>
    <row r="778" ht="16.5" customHeight="1">
      <c r="T778" s="2"/>
    </row>
    <row r="779" ht="16.5" customHeight="1">
      <c r="T779" s="2"/>
    </row>
    <row r="780" ht="16.5" customHeight="1">
      <c r="T780" s="2"/>
    </row>
    <row r="781" ht="16.5" customHeight="1">
      <c r="T781" s="2"/>
    </row>
    <row r="782" ht="16.5" customHeight="1">
      <c r="T782" s="2"/>
    </row>
    <row r="783" ht="16.5" customHeight="1">
      <c r="T783" s="2"/>
    </row>
    <row r="784" ht="16.5" customHeight="1">
      <c r="T784" s="2"/>
    </row>
    <row r="785" ht="16.5" customHeight="1">
      <c r="T785" s="2"/>
    </row>
    <row r="786" ht="16.5" customHeight="1">
      <c r="T786" s="2"/>
    </row>
    <row r="787" ht="16.5" customHeight="1">
      <c r="T787" s="2"/>
    </row>
    <row r="788" ht="16.5" customHeight="1">
      <c r="T788" s="2"/>
    </row>
    <row r="789" ht="16.5" customHeight="1">
      <c r="T789" s="2"/>
    </row>
    <row r="790" ht="16.5" customHeight="1">
      <c r="T790" s="2"/>
    </row>
    <row r="791" ht="16.5" customHeight="1">
      <c r="T791" s="2"/>
    </row>
    <row r="792" ht="16.5" customHeight="1">
      <c r="T792" s="2"/>
    </row>
    <row r="793" ht="16.5" customHeight="1">
      <c r="T793" s="2"/>
    </row>
    <row r="794" ht="16.5" customHeight="1">
      <c r="T794" s="2"/>
    </row>
    <row r="795" ht="16.5" customHeight="1">
      <c r="T795" s="2"/>
    </row>
    <row r="796" ht="16.5" customHeight="1">
      <c r="T796" s="2"/>
    </row>
    <row r="797" ht="16.5" customHeight="1">
      <c r="T797" s="2"/>
    </row>
    <row r="798" ht="16.5" customHeight="1">
      <c r="T798" s="2"/>
    </row>
    <row r="799" ht="16.5" customHeight="1">
      <c r="T799" s="2"/>
    </row>
    <row r="800" ht="16.5" customHeight="1">
      <c r="T800" s="2"/>
    </row>
    <row r="801" ht="16.5" customHeight="1">
      <c r="T801" s="2"/>
    </row>
    <row r="802" ht="16.5" customHeight="1">
      <c r="T802" s="2"/>
    </row>
    <row r="803" ht="16.5" customHeight="1">
      <c r="T803" s="2"/>
    </row>
    <row r="804" ht="16.5" customHeight="1">
      <c r="T804" s="2"/>
    </row>
    <row r="805" ht="16.5" customHeight="1">
      <c r="T805" s="2"/>
    </row>
    <row r="806" ht="16.5" customHeight="1">
      <c r="T806" s="2"/>
    </row>
    <row r="807" ht="16.5" customHeight="1">
      <c r="T807" s="2"/>
    </row>
    <row r="808" ht="16.5" customHeight="1">
      <c r="T808" s="2"/>
    </row>
    <row r="809" ht="16.5" customHeight="1">
      <c r="T809" s="2"/>
    </row>
    <row r="810" ht="16.5" customHeight="1">
      <c r="T810" s="2"/>
    </row>
    <row r="811" ht="16.5" customHeight="1">
      <c r="T811" s="2"/>
    </row>
    <row r="812" ht="16.5" customHeight="1">
      <c r="T812" s="2"/>
    </row>
    <row r="813" ht="16.5" customHeight="1">
      <c r="T813" s="2"/>
    </row>
    <row r="814" ht="16.5" customHeight="1">
      <c r="T814" s="2"/>
    </row>
    <row r="815" ht="16.5" customHeight="1">
      <c r="T815" s="2"/>
    </row>
    <row r="816" ht="16.5" customHeight="1">
      <c r="T816" s="2"/>
    </row>
    <row r="817" ht="16.5" customHeight="1">
      <c r="T817" s="2"/>
    </row>
    <row r="818" ht="16.5" customHeight="1">
      <c r="T818" s="2"/>
    </row>
    <row r="819" ht="16.5" customHeight="1">
      <c r="T819" s="2"/>
    </row>
    <row r="820" ht="16.5" customHeight="1">
      <c r="T820" s="2"/>
    </row>
    <row r="821" ht="16.5" customHeight="1">
      <c r="T821" s="2"/>
    </row>
    <row r="822" ht="16.5" customHeight="1">
      <c r="T822" s="2"/>
    </row>
    <row r="823" ht="16.5" customHeight="1">
      <c r="T823" s="2"/>
    </row>
    <row r="824" ht="16.5" customHeight="1">
      <c r="T824" s="2"/>
    </row>
    <row r="825" ht="16.5" customHeight="1">
      <c r="T825" s="2"/>
    </row>
    <row r="826" ht="16.5" customHeight="1">
      <c r="T826" s="2"/>
    </row>
    <row r="827" ht="16.5" customHeight="1">
      <c r="T827" s="2"/>
    </row>
    <row r="828" ht="16.5" customHeight="1">
      <c r="T828" s="2"/>
    </row>
    <row r="829" ht="16.5" customHeight="1">
      <c r="T829" s="2"/>
    </row>
    <row r="830" ht="16.5" customHeight="1">
      <c r="T830" s="2"/>
    </row>
    <row r="831" ht="16.5" customHeight="1">
      <c r="T831" s="2"/>
    </row>
    <row r="832" ht="16.5" customHeight="1">
      <c r="T832" s="2"/>
    </row>
    <row r="833" ht="16.5" customHeight="1">
      <c r="T833" s="2"/>
    </row>
    <row r="834" ht="16.5" customHeight="1">
      <c r="T834" s="2"/>
    </row>
    <row r="835" ht="16.5" customHeight="1">
      <c r="T835" s="2"/>
    </row>
    <row r="836" ht="16.5" customHeight="1">
      <c r="T836" s="2"/>
    </row>
    <row r="837" ht="16.5" customHeight="1">
      <c r="T837" s="2"/>
    </row>
    <row r="838" ht="16.5" customHeight="1">
      <c r="T838" s="2"/>
    </row>
    <row r="839" ht="16.5" customHeight="1">
      <c r="T839" s="2"/>
    </row>
    <row r="840" ht="16.5" customHeight="1">
      <c r="T840" s="2"/>
    </row>
    <row r="841" ht="16.5" customHeight="1">
      <c r="T841" s="2"/>
    </row>
    <row r="842" ht="16.5" customHeight="1">
      <c r="T842" s="2"/>
    </row>
    <row r="843" ht="16.5" customHeight="1">
      <c r="T843" s="2"/>
    </row>
    <row r="844" ht="16.5" customHeight="1">
      <c r="T844" s="2"/>
    </row>
    <row r="845" ht="16.5" customHeight="1">
      <c r="T845" s="2"/>
    </row>
    <row r="846" ht="16.5" customHeight="1">
      <c r="T846" s="2"/>
    </row>
    <row r="847" ht="16.5" customHeight="1">
      <c r="T847" s="2"/>
    </row>
    <row r="848" ht="16.5" customHeight="1">
      <c r="T848" s="2"/>
    </row>
    <row r="849" ht="16.5" customHeight="1">
      <c r="T849" s="2"/>
    </row>
    <row r="850" ht="16.5" customHeight="1">
      <c r="T850" s="2"/>
    </row>
    <row r="851" ht="16.5" customHeight="1">
      <c r="T851" s="2"/>
    </row>
    <row r="852" ht="16.5" customHeight="1">
      <c r="T852" s="2"/>
    </row>
    <row r="853" ht="16.5" customHeight="1">
      <c r="T853" s="2"/>
    </row>
    <row r="854" ht="16.5" customHeight="1">
      <c r="T854" s="2"/>
    </row>
    <row r="855" ht="16.5" customHeight="1">
      <c r="T855" s="2"/>
    </row>
    <row r="856" ht="16.5" customHeight="1">
      <c r="T856" s="2"/>
    </row>
    <row r="857" ht="16.5" customHeight="1">
      <c r="T857" s="2"/>
    </row>
    <row r="858" ht="16.5" customHeight="1">
      <c r="T858" s="2"/>
    </row>
    <row r="859" ht="16.5" customHeight="1">
      <c r="T859" s="2"/>
    </row>
    <row r="860" ht="16.5" customHeight="1">
      <c r="T860" s="2"/>
    </row>
    <row r="861" ht="16.5" customHeight="1">
      <c r="T861" s="2"/>
    </row>
    <row r="862" ht="16.5" customHeight="1">
      <c r="T862" s="2"/>
    </row>
    <row r="863" ht="16.5" customHeight="1">
      <c r="T863" s="2"/>
    </row>
    <row r="864" ht="16.5" customHeight="1">
      <c r="T864" s="2"/>
    </row>
    <row r="865" ht="16.5" customHeight="1">
      <c r="T865" s="2"/>
    </row>
    <row r="866" ht="16.5" customHeight="1">
      <c r="T866" s="2"/>
    </row>
    <row r="867" ht="16.5" customHeight="1">
      <c r="T867" s="2"/>
    </row>
    <row r="868" ht="16.5" customHeight="1">
      <c r="T868" s="2"/>
    </row>
    <row r="869" ht="16.5" customHeight="1">
      <c r="T869" s="2"/>
    </row>
    <row r="870" ht="16.5" customHeight="1">
      <c r="T870" s="2"/>
    </row>
    <row r="871" ht="16.5" customHeight="1">
      <c r="T871" s="2"/>
    </row>
    <row r="872" ht="16.5" customHeight="1">
      <c r="T872" s="2"/>
    </row>
    <row r="873" ht="16.5" customHeight="1">
      <c r="T873" s="2"/>
    </row>
    <row r="874" ht="16.5" customHeight="1">
      <c r="T874" s="2"/>
    </row>
    <row r="875" ht="16.5" customHeight="1">
      <c r="T875" s="2"/>
    </row>
    <row r="876" ht="16.5" customHeight="1">
      <c r="T876" s="2"/>
    </row>
    <row r="877" ht="16.5" customHeight="1">
      <c r="T877" s="2"/>
    </row>
    <row r="878" ht="16.5" customHeight="1">
      <c r="T878" s="2"/>
    </row>
    <row r="879" ht="16.5" customHeight="1">
      <c r="T879" s="2"/>
    </row>
    <row r="880" ht="16.5" customHeight="1">
      <c r="T880" s="2"/>
    </row>
    <row r="881" ht="16.5" customHeight="1">
      <c r="T881" s="2"/>
    </row>
    <row r="882" ht="16.5" customHeight="1">
      <c r="T882" s="2"/>
    </row>
    <row r="883" ht="16.5" customHeight="1">
      <c r="T883" s="2"/>
    </row>
    <row r="884" ht="16.5" customHeight="1">
      <c r="T884" s="2"/>
    </row>
    <row r="885" ht="16.5" customHeight="1">
      <c r="T885" s="2"/>
    </row>
    <row r="886" ht="16.5" customHeight="1">
      <c r="T886" s="2"/>
    </row>
    <row r="887" ht="16.5" customHeight="1">
      <c r="T887" s="2"/>
    </row>
    <row r="888" ht="16.5" customHeight="1">
      <c r="T888" s="2"/>
    </row>
    <row r="889" ht="16.5" customHeight="1">
      <c r="T889" s="2"/>
    </row>
    <row r="890" ht="16.5" customHeight="1">
      <c r="T890" s="2"/>
    </row>
    <row r="891" ht="16.5" customHeight="1">
      <c r="T891" s="2"/>
    </row>
    <row r="892" ht="16.5" customHeight="1">
      <c r="T892" s="2"/>
    </row>
    <row r="893" ht="16.5" customHeight="1">
      <c r="T893" s="2"/>
    </row>
    <row r="894" ht="16.5" customHeight="1">
      <c r="T894" s="2"/>
    </row>
    <row r="895" ht="16.5" customHeight="1">
      <c r="T895" s="2"/>
    </row>
    <row r="896" ht="16.5" customHeight="1">
      <c r="T896" s="2"/>
    </row>
    <row r="897" ht="16.5" customHeight="1">
      <c r="T897" s="2"/>
    </row>
    <row r="898" ht="16.5" customHeight="1">
      <c r="T898" s="2"/>
    </row>
    <row r="899" ht="16.5" customHeight="1">
      <c r="T899" s="2"/>
    </row>
    <row r="900" ht="16.5" customHeight="1">
      <c r="T900" s="2"/>
    </row>
    <row r="901" ht="16.5" customHeight="1">
      <c r="T901" s="2"/>
    </row>
    <row r="902" ht="16.5" customHeight="1">
      <c r="T902" s="2"/>
    </row>
    <row r="903" ht="16.5" customHeight="1">
      <c r="T903" s="2"/>
    </row>
    <row r="904" ht="16.5" customHeight="1">
      <c r="T904" s="2"/>
    </row>
    <row r="905" ht="16.5" customHeight="1">
      <c r="T905" s="2"/>
    </row>
    <row r="906" ht="16.5" customHeight="1">
      <c r="T906" s="2"/>
    </row>
    <row r="907" ht="16.5" customHeight="1">
      <c r="T907" s="2"/>
    </row>
    <row r="908" ht="16.5" customHeight="1">
      <c r="T908" s="2"/>
    </row>
    <row r="909" ht="16.5" customHeight="1">
      <c r="T909" s="2"/>
    </row>
    <row r="910" ht="16.5" customHeight="1">
      <c r="T910" s="2"/>
    </row>
    <row r="911" ht="16.5" customHeight="1">
      <c r="T911" s="2"/>
    </row>
    <row r="912" ht="16.5" customHeight="1">
      <c r="T912" s="2"/>
    </row>
    <row r="913" ht="16.5" customHeight="1">
      <c r="T913" s="2"/>
    </row>
    <row r="914" ht="16.5" customHeight="1">
      <c r="T914" s="2"/>
    </row>
    <row r="915" ht="16.5" customHeight="1">
      <c r="T915" s="2"/>
    </row>
    <row r="916" ht="16.5" customHeight="1">
      <c r="T916" s="2"/>
    </row>
    <row r="917" ht="16.5" customHeight="1">
      <c r="T917" s="2"/>
    </row>
    <row r="918" ht="16.5" customHeight="1">
      <c r="T918" s="2"/>
    </row>
    <row r="919" ht="16.5" customHeight="1">
      <c r="T919" s="2"/>
    </row>
    <row r="920" ht="16.5" customHeight="1">
      <c r="T920" s="2"/>
    </row>
    <row r="921" ht="16.5" customHeight="1">
      <c r="T921" s="2"/>
    </row>
    <row r="922" ht="16.5" customHeight="1">
      <c r="T922" s="2"/>
    </row>
    <row r="923" ht="16.5" customHeight="1">
      <c r="T923" s="2"/>
    </row>
    <row r="924" ht="16.5" customHeight="1">
      <c r="T924" s="2"/>
    </row>
    <row r="925" ht="16.5" customHeight="1">
      <c r="T925" s="2"/>
    </row>
    <row r="926" ht="16.5" customHeight="1">
      <c r="T926" s="2"/>
    </row>
    <row r="927" ht="16.5" customHeight="1">
      <c r="T927" s="2"/>
    </row>
    <row r="928" ht="16.5" customHeight="1">
      <c r="T928" s="2"/>
    </row>
    <row r="929" ht="16.5" customHeight="1">
      <c r="T929" s="2"/>
    </row>
    <row r="930" ht="16.5" customHeight="1">
      <c r="T930" s="2"/>
    </row>
    <row r="931" ht="16.5" customHeight="1">
      <c r="T931" s="2"/>
    </row>
    <row r="932" ht="16.5" customHeight="1">
      <c r="T932" s="2"/>
    </row>
    <row r="933" ht="16.5" customHeight="1">
      <c r="T933" s="2"/>
    </row>
    <row r="934" ht="16.5" customHeight="1">
      <c r="T934" s="2"/>
    </row>
    <row r="935" ht="16.5" customHeight="1">
      <c r="T935" s="2"/>
    </row>
    <row r="936" ht="16.5" customHeight="1">
      <c r="T936" s="2"/>
    </row>
    <row r="937" ht="16.5" customHeight="1">
      <c r="T937" s="2"/>
    </row>
    <row r="938" ht="16.5" customHeight="1">
      <c r="T938" s="2"/>
    </row>
    <row r="939" ht="16.5" customHeight="1">
      <c r="T939" s="2"/>
    </row>
    <row r="940" ht="16.5" customHeight="1">
      <c r="T940" s="2"/>
    </row>
    <row r="941" ht="16.5" customHeight="1">
      <c r="T941" s="2"/>
    </row>
    <row r="942" ht="16.5" customHeight="1">
      <c r="T942" s="2"/>
    </row>
    <row r="943" ht="16.5" customHeight="1">
      <c r="T943" s="2"/>
    </row>
    <row r="944" ht="16.5" customHeight="1">
      <c r="T944" s="2"/>
    </row>
    <row r="945" ht="16.5" customHeight="1">
      <c r="T945" s="2"/>
    </row>
    <row r="946" ht="16.5" customHeight="1">
      <c r="T946" s="2"/>
    </row>
    <row r="947" ht="16.5" customHeight="1">
      <c r="T947" s="2"/>
    </row>
    <row r="948" ht="16.5" customHeight="1">
      <c r="T948" s="2"/>
    </row>
    <row r="949" ht="16.5" customHeight="1">
      <c r="T949" s="2"/>
    </row>
    <row r="950" ht="16.5" customHeight="1">
      <c r="T950" s="2"/>
    </row>
    <row r="951" ht="16.5" customHeight="1">
      <c r="T951" s="2"/>
    </row>
    <row r="952" ht="16.5" customHeight="1">
      <c r="T952" s="2"/>
    </row>
    <row r="953" ht="16.5" customHeight="1">
      <c r="T953" s="2"/>
    </row>
    <row r="954" ht="16.5" customHeight="1">
      <c r="T954" s="2"/>
    </row>
    <row r="955" ht="16.5" customHeight="1">
      <c r="T955" s="2"/>
    </row>
    <row r="956" ht="16.5" customHeight="1">
      <c r="T956" s="2"/>
    </row>
    <row r="957" ht="16.5" customHeight="1">
      <c r="T957" s="2"/>
    </row>
    <row r="958" ht="16.5" customHeight="1">
      <c r="T958" s="2"/>
    </row>
    <row r="959" ht="16.5" customHeight="1">
      <c r="T959" s="2"/>
    </row>
    <row r="960" ht="16.5" customHeight="1">
      <c r="T960" s="2"/>
    </row>
    <row r="961" ht="16.5" customHeight="1">
      <c r="T961" s="2"/>
    </row>
    <row r="962" ht="16.5" customHeight="1">
      <c r="T962" s="2"/>
    </row>
    <row r="963" ht="16.5" customHeight="1">
      <c r="T963" s="2"/>
    </row>
    <row r="964" ht="16.5" customHeight="1">
      <c r="T964" s="2"/>
    </row>
    <row r="965" ht="16.5" customHeight="1">
      <c r="T965" s="2"/>
    </row>
    <row r="966" ht="16.5" customHeight="1">
      <c r="T966" s="2"/>
    </row>
    <row r="967" ht="16.5" customHeight="1">
      <c r="T967" s="2"/>
    </row>
    <row r="968" ht="16.5" customHeight="1">
      <c r="T968" s="2"/>
    </row>
    <row r="969" ht="16.5" customHeight="1">
      <c r="T969" s="2"/>
    </row>
    <row r="970" ht="16.5" customHeight="1">
      <c r="T970" s="2"/>
    </row>
    <row r="971" ht="16.5" customHeight="1">
      <c r="T971" s="2"/>
    </row>
    <row r="972" ht="16.5" customHeight="1">
      <c r="T972" s="2"/>
    </row>
    <row r="973" ht="16.5" customHeight="1">
      <c r="T973" s="2"/>
    </row>
    <row r="974" ht="16.5" customHeight="1">
      <c r="T974" s="2"/>
    </row>
    <row r="975" ht="16.5" customHeight="1">
      <c r="T975" s="2"/>
    </row>
    <row r="976" ht="16.5" customHeight="1">
      <c r="T976" s="2"/>
    </row>
    <row r="977" ht="16.5" customHeight="1">
      <c r="T977" s="2"/>
    </row>
    <row r="978" ht="16.5" customHeight="1">
      <c r="T978" s="2"/>
    </row>
    <row r="979" ht="16.5" customHeight="1">
      <c r="T979" s="2"/>
    </row>
    <row r="980" ht="16.5" customHeight="1">
      <c r="T980" s="2"/>
    </row>
    <row r="981" ht="16.5" customHeight="1">
      <c r="T981" s="2"/>
    </row>
    <row r="982" ht="16.5" customHeight="1">
      <c r="T982" s="2"/>
    </row>
    <row r="983" ht="16.5" customHeight="1">
      <c r="T983" s="2"/>
    </row>
    <row r="984" ht="16.5" customHeight="1">
      <c r="T984" s="2"/>
    </row>
    <row r="985" ht="16.5" customHeight="1">
      <c r="T985" s="2"/>
    </row>
    <row r="986" ht="16.5" customHeight="1">
      <c r="T986" s="2"/>
    </row>
    <row r="987" ht="16.5" customHeight="1">
      <c r="T987" s="2"/>
    </row>
    <row r="988" ht="16.5" customHeight="1">
      <c r="T988" s="2"/>
    </row>
    <row r="989" ht="16.5" customHeight="1">
      <c r="T989" s="2"/>
    </row>
    <row r="990" ht="16.5" customHeight="1">
      <c r="T990" s="2"/>
    </row>
    <row r="991" ht="16.5" customHeight="1">
      <c r="T991" s="2"/>
    </row>
    <row r="992" ht="16.5" customHeight="1">
      <c r="T992" s="2"/>
    </row>
    <row r="993" ht="16.5" customHeight="1">
      <c r="T993" s="2"/>
    </row>
    <row r="994" ht="16.5" customHeight="1">
      <c r="T994" s="2"/>
    </row>
    <row r="995" ht="16.5" customHeight="1">
      <c r="T995" s="2"/>
    </row>
    <row r="996" ht="16.5" customHeight="1">
      <c r="T996" s="2"/>
    </row>
    <row r="997" ht="16.5" customHeight="1">
      <c r="T997" s="2"/>
    </row>
    <row r="998" ht="16.5" customHeight="1">
      <c r="T998" s="2"/>
    </row>
    <row r="999" ht="16.5" customHeight="1">
      <c r="T999" s="2"/>
    </row>
    <row r="1000" ht="16.5" customHeight="1">
      <c r="T1000" s="2"/>
    </row>
  </sheetData>
  <mergeCells count="1">
    <mergeCell ref="X2:AB2"/>
  </mergeCells>
  <conditionalFormatting sqref="P4:P23">
    <cfRule type="cellIs" dxfId="0" priority="1" operator="greaterThan">
      <formula>0.3</formula>
    </cfRule>
  </conditionalFormatting>
  <conditionalFormatting sqref="T4:T23">
    <cfRule type="cellIs" dxfId="0" priority="2" operator="greaterThan">
      <formula>0.35</formula>
    </cfRule>
  </conditionalFormatting>
  <printOptions/>
  <pageMargins bottom="0.75" footer="0.0" header="0.0" left="0.6997222304344177" right="0.6997222304344177" top="0.75"/>
  <pageSetup paperSize="9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" t="s">
        <v>2</v>
      </c>
      <c r="B1" s="175" t="s">
        <v>51</v>
      </c>
      <c r="C1" s="175" t="s">
        <v>59</v>
      </c>
      <c r="D1" s="175" t="s">
        <v>16</v>
      </c>
      <c r="E1" s="175" t="s">
        <v>61</v>
      </c>
      <c r="F1" s="175" t="s">
        <v>54</v>
      </c>
      <c r="G1" s="175" t="s">
        <v>111</v>
      </c>
      <c r="H1" s="175" t="s">
        <v>65</v>
      </c>
    </row>
    <row r="2">
      <c r="A2" s="4" t="s">
        <v>24</v>
      </c>
      <c r="B2" s="53">
        <f>round('투수_raw'!B3 / '투수_raw'!$B$2 * 100, 0)</f>
        <v>5</v>
      </c>
      <c r="C2" s="53">
        <f>round(('투수_raw'!C$2)/('투수_raw'!C3) * 100, 0)</f>
        <v>12</v>
      </c>
      <c r="D2" s="53">
        <f>round('투수_raw'!D3 / '투수_raw'!D$2 * 100, 0)</f>
        <v>22</v>
      </c>
      <c r="E2" s="53">
        <f>round((30-'투수_raw'!E3) / (30-'투수_raw'!E$2) * 100, 0)</f>
        <v>95</v>
      </c>
      <c r="F2" s="53">
        <f>round((50-'투수_raw'!F3) / (50-'투수_raw'!F$2) * 100, 0)</f>
        <v>87</v>
      </c>
      <c r="H2" s="53">
        <f>round((10-'투수_raw'!G3) / (10-'투수_raw'!G$2) * 100, 0)</f>
        <v>17</v>
      </c>
    </row>
    <row r="3">
      <c r="A3" s="4" t="s">
        <v>29</v>
      </c>
      <c r="B3" s="53">
        <f>round('투수_raw'!B4 / '투수_raw'!$B$2 * 100, 0)</f>
        <v>2</v>
      </c>
      <c r="C3" s="53">
        <f>round(('투수_raw'!C$2)/('투수_raw'!C4) * 100, 0)</f>
        <v>100</v>
      </c>
      <c r="D3" s="53">
        <f>round('투수_raw'!D4 / '투수_raw'!D$2 * 100, 0)</f>
        <v>89</v>
      </c>
      <c r="E3" s="53">
        <f>round((30-'투수_raw'!E4) / (30-'투수_raw'!E$2) * 100, 0)</f>
        <v>90</v>
      </c>
      <c r="F3" s="53">
        <f>round((50-'투수_raw'!F4) / (50-'투수_raw'!F$2) * 100, 0)</f>
        <v>96</v>
      </c>
      <c r="H3" s="53">
        <f>round((10-'투수_raw'!G4) / (10-'투수_raw'!G$2) * 100, 0)</f>
        <v>50</v>
      </c>
    </row>
    <row r="4">
      <c r="A4" s="4" t="s">
        <v>33</v>
      </c>
      <c r="B4" s="53">
        <f>round('투수_raw'!B5 / '투수_raw'!$B$2 * 100, 0)</f>
        <v>100</v>
      </c>
      <c r="C4" s="53">
        <f>round(('투수_raw'!C$2)/('투수_raw'!C5) * 100, 0)</f>
        <v>88</v>
      </c>
      <c r="D4" s="53">
        <f>round('투수_raw'!D5 / '투수_raw'!D$2 * 100, 0)</f>
        <v>46</v>
      </c>
      <c r="E4" s="53">
        <f>round((30-'투수_raw'!E5) / (30-'투수_raw'!E$2) * 100, 0)</f>
        <v>96</v>
      </c>
      <c r="F4" s="53">
        <f>round((50-'투수_raw'!F5) / (50-'투수_raw'!F$2) * 100, 0)</f>
        <v>100</v>
      </c>
      <c r="H4" s="53">
        <f>round((10-'투수_raw'!G5) / (10-'투수_raw'!G$2) * 100, 0)</f>
        <v>100</v>
      </c>
    </row>
    <row r="5">
      <c r="A5" s="4" t="s">
        <v>35</v>
      </c>
      <c r="B5" s="53">
        <f>round('투수_raw'!B6 / '투수_raw'!$B$2 * 100, 0)</f>
        <v>1</v>
      </c>
      <c r="C5" s="53" t="str">
        <f>round(('투수_raw'!C$2)/('투수_raw'!C6) * 100, 0)</f>
        <v>#DIV/0!</v>
      </c>
      <c r="D5" s="53">
        <f>round('투수_raw'!D6 / '투수_raw'!D$2 * 100, 0)</f>
        <v>0</v>
      </c>
      <c r="E5" s="53">
        <f>round((30-'투수_raw'!E6) / (30-'투수_raw'!E$2) * 100, 0)</f>
        <v>100</v>
      </c>
      <c r="F5" s="53">
        <f>round((50-'투수_raw'!F6) / (50-'투수_raw'!F$2) * 100, 0)</f>
        <v>102</v>
      </c>
      <c r="H5" s="53">
        <f>round((10-'투수_raw'!G6) / (10-'투수_raw'!G$2) * 100, 0)</f>
        <v>126</v>
      </c>
    </row>
    <row r="6">
      <c r="A6" s="4" t="s">
        <v>36</v>
      </c>
      <c r="B6" s="53">
        <f>round('투수_raw'!B7 / '투수_raw'!$B$2 * 100, 0)</f>
        <v>14</v>
      </c>
      <c r="C6" s="53">
        <f>round(('투수_raw'!C$2)/('투수_raw'!C7) * 100, 0)</f>
        <v>21</v>
      </c>
      <c r="D6" s="53">
        <f>round('투수_raw'!D7 / '투수_raw'!D$2 * 100, 0)</f>
        <v>46</v>
      </c>
      <c r="E6" s="53">
        <f>round((30-'투수_raw'!E7) / (30-'투수_raw'!E$2) * 100, 0)</f>
        <v>93</v>
      </c>
      <c r="F6" s="53">
        <f>round((50-'투수_raw'!F7) / (50-'투수_raw'!F$2) * 100, 0)</f>
        <v>95</v>
      </c>
      <c r="H6" s="53">
        <f>round((10-'투수_raw'!G7) / (10-'투수_raw'!G$2) * 100, 0)</f>
        <v>58</v>
      </c>
    </row>
    <row r="7">
      <c r="A7" s="4" t="s">
        <v>37</v>
      </c>
      <c r="B7" s="53">
        <f>round('투수_raw'!B8 / '투수_raw'!$B$2 * 100, 0)</f>
        <v>42</v>
      </c>
      <c r="C7" s="53">
        <f>round(('투수_raw'!C$2)/('투수_raw'!C8) * 100, 0)</f>
        <v>28</v>
      </c>
      <c r="D7" s="53">
        <f>round('투수_raw'!D8 / '투수_raw'!D$2 * 100, 0)</f>
        <v>67</v>
      </c>
      <c r="E7" s="53">
        <f>round((30-'투수_raw'!E8) / (30-'투수_raw'!E$2) * 100, 0)</f>
        <v>91</v>
      </c>
      <c r="F7" s="53">
        <f>round((50-'투수_raw'!F8) / (50-'투수_raw'!F$2) * 100, 0)</f>
        <v>98</v>
      </c>
      <c r="H7" s="53">
        <f>round((10-'투수_raw'!G8) / (10-'투수_raw'!G$2) * 100, 0)</f>
        <v>68</v>
      </c>
    </row>
    <row r="8">
      <c r="A8" s="4" t="s">
        <v>40</v>
      </c>
      <c r="B8" s="53">
        <f>round('투수_raw'!B9 / '투수_raw'!$B$2 * 100, 0)</f>
        <v>8</v>
      </c>
      <c r="C8" s="53">
        <f>round(('투수_raw'!C$2)/('투수_raw'!C9) * 100, 0)</f>
        <v>15</v>
      </c>
      <c r="D8" s="53">
        <f>round('투수_raw'!D9 / '투수_raw'!D$2 * 100, 0)</f>
        <v>63</v>
      </c>
      <c r="E8" s="53">
        <f>round((30-'투수_raw'!E9) / (30-'투수_raw'!E$2) * 100, 0)</f>
        <v>82</v>
      </c>
      <c r="F8" s="53">
        <f>round((50-'투수_raw'!F9) / (50-'투수_raw'!F$2) * 100, 0)</f>
        <v>98</v>
      </c>
      <c r="H8" s="53">
        <f>round((10-'투수_raw'!G9) / (10-'투수_raw'!G$2) * 100, 0)</f>
        <v>34</v>
      </c>
    </row>
    <row r="9">
      <c r="A9" s="4" t="s">
        <v>42</v>
      </c>
      <c r="B9" s="53">
        <f>round('투수_raw'!B10 / '투수_raw'!$B$2 * 100, 0)</f>
        <v>1</v>
      </c>
      <c r="C9" s="53" t="str">
        <f>round(('투수_raw'!C$2)/('투수_raw'!C10) * 100, 0)</f>
        <v>#DIV/0!</v>
      </c>
      <c r="D9" s="53">
        <f>round('투수_raw'!D10 / '투수_raw'!D$2 * 100, 0)</f>
        <v>0</v>
      </c>
      <c r="E9" s="53">
        <f>round((30-'투수_raw'!E10) / (30-'투수_raw'!E$2) * 100, 0)</f>
        <v>100</v>
      </c>
      <c r="F9" s="53">
        <f>round((50-'투수_raw'!F10) / (50-'투수_raw'!F$2) * 100, 0)</f>
        <v>93</v>
      </c>
      <c r="H9" s="53">
        <f>round((10-'투수_raw'!G10) / (10-'투수_raw'!G$2) * 100, 0)</f>
        <v>69</v>
      </c>
    </row>
    <row r="10">
      <c r="A10" s="4" t="s">
        <v>43</v>
      </c>
      <c r="B10" s="53">
        <f>round('투수_raw'!B11 / '투수_raw'!$B$2 * 100, 0)</f>
        <v>48</v>
      </c>
      <c r="C10" s="53">
        <f>round(('투수_raw'!C$2)/('투수_raw'!C11) * 100, 0)</f>
        <v>57</v>
      </c>
      <c r="D10" s="53">
        <f>round('투수_raw'!D11 / '투수_raw'!D$2 * 100, 0)</f>
        <v>100</v>
      </c>
      <c r="E10" s="53">
        <f>round((30-'투수_raw'!E11) / (30-'투수_raw'!E$2) * 100, 0)</f>
        <v>96</v>
      </c>
      <c r="F10" s="53">
        <f>round((50-'투수_raw'!F11) / (50-'투수_raw'!F$2) * 100, 0)</f>
        <v>98</v>
      </c>
      <c r="H10" s="53">
        <f>round((10-'투수_raw'!G11) / (10-'투수_raw'!G$2) * 100, 0)</f>
        <v>91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71"/>
  </cols>
  <sheetData>
    <row r="1">
      <c r="A1" s="177" t="s">
        <v>112</v>
      </c>
      <c r="B1" s="178" t="s">
        <v>2</v>
      </c>
      <c r="C1" s="178" t="s">
        <v>113</v>
      </c>
      <c r="D1" s="178" t="s">
        <v>114</v>
      </c>
      <c r="E1" s="179" t="s">
        <v>115</v>
      </c>
      <c r="F1" s="179" t="s">
        <v>116</v>
      </c>
      <c r="G1" s="180" t="s">
        <v>117</v>
      </c>
      <c r="H1" s="181" t="s">
        <v>118</v>
      </c>
      <c r="I1" s="180" t="s">
        <v>119</v>
      </c>
      <c r="J1" s="181" t="s">
        <v>120</v>
      </c>
      <c r="K1" s="179" t="s">
        <v>121</v>
      </c>
    </row>
    <row r="2">
      <c r="A2" s="182" t="s">
        <v>122</v>
      </c>
      <c r="B2" s="183" t="s">
        <v>24</v>
      </c>
      <c r="C2" s="183">
        <v>29.0</v>
      </c>
      <c r="D2" s="183" t="s">
        <v>123</v>
      </c>
      <c r="E2" s="184" t="s">
        <v>124</v>
      </c>
      <c r="F2" s="184">
        <v>7.0</v>
      </c>
      <c r="G2" s="185"/>
      <c r="H2" s="186"/>
      <c r="I2" s="185"/>
      <c r="J2" s="185"/>
      <c r="K2" s="185"/>
    </row>
    <row r="3">
      <c r="A3" s="182" t="s">
        <v>125</v>
      </c>
      <c r="B3" s="183" t="s">
        <v>25</v>
      </c>
      <c r="C3" s="183">
        <v>10.0</v>
      </c>
      <c r="D3" s="183" t="s">
        <v>126</v>
      </c>
      <c r="E3" s="184" t="s">
        <v>127</v>
      </c>
      <c r="F3" s="184">
        <v>50.0</v>
      </c>
      <c r="G3" s="185"/>
      <c r="H3" s="185"/>
      <c r="I3" s="187"/>
      <c r="J3" s="185"/>
      <c r="K3" s="185"/>
    </row>
    <row r="4">
      <c r="A4" s="182" t="s">
        <v>128</v>
      </c>
      <c r="B4" s="183" t="s">
        <v>26</v>
      </c>
      <c r="C4" s="183">
        <v>50.0</v>
      </c>
      <c r="D4" s="183" t="s">
        <v>129</v>
      </c>
      <c r="E4" s="184" t="s">
        <v>130</v>
      </c>
      <c r="F4" s="184">
        <v>100.0</v>
      </c>
      <c r="G4" s="185"/>
      <c r="H4" s="185"/>
      <c r="I4" s="185"/>
      <c r="J4" s="185"/>
      <c r="K4" s="185"/>
    </row>
    <row r="5">
      <c r="A5" s="182" t="s">
        <v>131</v>
      </c>
      <c r="B5" s="183" t="s">
        <v>27</v>
      </c>
      <c r="C5" s="183">
        <v>12.0</v>
      </c>
      <c r="D5" s="183" t="s">
        <v>132</v>
      </c>
      <c r="E5" s="184" t="s">
        <v>133</v>
      </c>
      <c r="F5" s="184">
        <v>1.0</v>
      </c>
      <c r="G5" s="185"/>
      <c r="H5" s="185"/>
      <c r="I5" s="185"/>
      <c r="J5" s="185"/>
      <c r="K5" s="185"/>
    </row>
    <row r="6">
      <c r="A6" s="182" t="s">
        <v>134</v>
      </c>
      <c r="B6" s="183" t="s">
        <v>28</v>
      </c>
      <c r="C6" s="183">
        <v>46.0</v>
      </c>
      <c r="D6" s="183" t="s">
        <v>135</v>
      </c>
      <c r="E6" s="184" t="s">
        <v>136</v>
      </c>
      <c r="F6" s="184">
        <v>100.0</v>
      </c>
      <c r="G6" s="185"/>
      <c r="H6" s="185"/>
      <c r="I6" s="185"/>
      <c r="J6" s="185"/>
      <c r="K6" s="184" t="s">
        <v>137</v>
      </c>
    </row>
    <row r="7">
      <c r="A7" s="182" t="s">
        <v>138</v>
      </c>
      <c r="B7" s="183" t="s">
        <v>29</v>
      </c>
      <c r="C7" s="183">
        <v>91.0</v>
      </c>
      <c r="D7" s="188" t="s">
        <v>123</v>
      </c>
      <c r="E7" s="184" t="s">
        <v>139</v>
      </c>
      <c r="F7" s="184">
        <v>100.0</v>
      </c>
      <c r="G7" s="185"/>
      <c r="H7" s="185"/>
      <c r="I7" s="185"/>
      <c r="J7" s="185"/>
      <c r="K7" s="185"/>
    </row>
    <row r="8">
      <c r="A8" s="182" t="s">
        <v>140</v>
      </c>
      <c r="B8" s="183" t="s">
        <v>30</v>
      </c>
      <c r="C8" s="183">
        <v>3.0</v>
      </c>
      <c r="D8" s="183" t="s">
        <v>141</v>
      </c>
      <c r="E8" s="184" t="s">
        <v>142</v>
      </c>
      <c r="F8" s="184">
        <v>100.0</v>
      </c>
      <c r="G8" s="185"/>
      <c r="H8" s="185"/>
      <c r="I8" s="185"/>
      <c r="J8" s="185"/>
      <c r="K8" s="184" t="s">
        <v>143</v>
      </c>
    </row>
    <row r="9">
      <c r="A9" s="182" t="s">
        <v>144</v>
      </c>
      <c r="B9" s="183" t="s">
        <v>31</v>
      </c>
      <c r="C9" s="183">
        <v>27.0</v>
      </c>
      <c r="D9" s="183" t="s">
        <v>141</v>
      </c>
      <c r="E9" s="189" t="s">
        <v>145</v>
      </c>
      <c r="F9" s="184">
        <v>1.0</v>
      </c>
      <c r="G9" s="185"/>
      <c r="H9" s="185"/>
      <c r="I9" s="185"/>
      <c r="J9" s="185"/>
      <c r="K9" s="185"/>
    </row>
    <row r="10">
      <c r="A10" s="182" t="s">
        <v>146</v>
      </c>
      <c r="B10" s="183" t="s">
        <v>32</v>
      </c>
      <c r="C10" s="183">
        <v>13.0</v>
      </c>
      <c r="D10" s="183" t="s">
        <v>147</v>
      </c>
      <c r="E10" s="184" t="s">
        <v>148</v>
      </c>
      <c r="F10" s="184">
        <v>1.0</v>
      </c>
      <c r="G10" s="185"/>
      <c r="H10" s="185"/>
      <c r="I10" s="185"/>
      <c r="J10" s="185"/>
      <c r="K10" s="185"/>
    </row>
    <row r="11">
      <c r="A11" s="182" t="s">
        <v>149</v>
      </c>
      <c r="B11" s="183" t="s">
        <v>33</v>
      </c>
      <c r="C11" s="183">
        <v>25.0</v>
      </c>
      <c r="D11" s="183" t="s">
        <v>123</v>
      </c>
      <c r="E11" s="184" t="s">
        <v>150</v>
      </c>
      <c r="F11" s="184">
        <v>1.0</v>
      </c>
      <c r="G11" s="185"/>
      <c r="H11" s="185"/>
      <c r="I11" s="185"/>
      <c r="J11" s="185"/>
      <c r="K11" s="185"/>
    </row>
    <row r="12">
      <c r="A12" s="182" t="s">
        <v>149</v>
      </c>
      <c r="B12" s="183" t="s">
        <v>33</v>
      </c>
      <c r="C12" s="183">
        <v>25.0</v>
      </c>
      <c r="D12" s="183" t="s">
        <v>126</v>
      </c>
      <c r="E12" s="184" t="s">
        <v>151</v>
      </c>
      <c r="F12" s="184">
        <v>12.0</v>
      </c>
      <c r="G12" s="185"/>
      <c r="H12" s="185"/>
      <c r="I12" s="185"/>
      <c r="J12" s="185"/>
      <c r="K12" s="185"/>
    </row>
    <row r="13">
      <c r="A13" s="182" t="s">
        <v>152</v>
      </c>
      <c r="B13" s="183" t="s">
        <v>34</v>
      </c>
      <c r="C13" s="183">
        <v>21.0</v>
      </c>
      <c r="D13" s="183" t="s">
        <v>153</v>
      </c>
      <c r="E13" s="184" t="s">
        <v>154</v>
      </c>
      <c r="F13" s="184">
        <v>1.0</v>
      </c>
      <c r="G13" s="185"/>
      <c r="H13" s="185"/>
      <c r="I13" s="185"/>
      <c r="J13" s="185"/>
      <c r="K13" s="185"/>
    </row>
    <row r="14">
      <c r="A14" s="182" t="s">
        <v>155</v>
      </c>
      <c r="B14" s="183" t="s">
        <v>35</v>
      </c>
      <c r="C14" s="183">
        <v>55.0</v>
      </c>
      <c r="D14" s="183" t="s">
        <v>141</v>
      </c>
      <c r="E14" s="184" t="s">
        <v>156</v>
      </c>
      <c r="F14" s="184">
        <v>64.0</v>
      </c>
      <c r="G14" s="185"/>
      <c r="H14" s="185"/>
      <c r="I14" s="185"/>
      <c r="J14" s="185"/>
      <c r="K14" s="185"/>
    </row>
    <row r="15">
      <c r="A15" s="182" t="s">
        <v>157</v>
      </c>
      <c r="B15" s="183" t="s">
        <v>36</v>
      </c>
      <c r="C15" s="183">
        <v>88.0</v>
      </c>
      <c r="D15" s="183" t="s">
        <v>123</v>
      </c>
      <c r="E15" s="184" t="s">
        <v>158</v>
      </c>
      <c r="F15" s="184">
        <v>100.0</v>
      </c>
      <c r="G15" s="185"/>
      <c r="H15" s="185"/>
      <c r="I15" s="185"/>
      <c r="J15" s="185"/>
      <c r="K15" s="185"/>
    </row>
    <row r="16">
      <c r="A16" s="182" t="s">
        <v>159</v>
      </c>
      <c r="B16" s="183" t="s">
        <v>37</v>
      </c>
      <c r="C16" s="183">
        <v>0.0</v>
      </c>
      <c r="D16" s="183" t="s">
        <v>153</v>
      </c>
      <c r="E16" s="189" t="s">
        <v>160</v>
      </c>
      <c r="F16" s="184">
        <v>12.11</v>
      </c>
      <c r="G16" s="185"/>
      <c r="H16" s="185"/>
      <c r="I16" s="185"/>
      <c r="J16" s="185"/>
      <c r="K16" s="185"/>
    </row>
    <row r="17">
      <c r="A17" s="182" t="s">
        <v>161</v>
      </c>
      <c r="B17" s="183" t="s">
        <v>38</v>
      </c>
      <c r="C17" s="183">
        <v>18.0</v>
      </c>
      <c r="D17" s="183" t="s">
        <v>162</v>
      </c>
      <c r="E17" s="184" t="s">
        <v>163</v>
      </c>
      <c r="F17" s="184">
        <v>2.0</v>
      </c>
      <c r="G17" s="185"/>
      <c r="H17" s="185"/>
      <c r="I17" s="185"/>
      <c r="J17" s="185"/>
      <c r="K17" s="185"/>
    </row>
    <row r="18">
      <c r="A18" s="182" t="s">
        <v>164</v>
      </c>
      <c r="B18" s="183" t="s">
        <v>39</v>
      </c>
      <c r="C18" s="183">
        <v>100.0</v>
      </c>
      <c r="D18" s="183" t="s">
        <v>135</v>
      </c>
      <c r="E18" s="184" t="s">
        <v>165</v>
      </c>
      <c r="F18" s="184">
        <v>100.0</v>
      </c>
      <c r="G18" s="185"/>
      <c r="H18" s="185"/>
      <c r="I18" s="185"/>
      <c r="J18" s="185"/>
      <c r="K18" s="190" t="s">
        <v>166</v>
      </c>
    </row>
    <row r="19">
      <c r="A19" s="182" t="s">
        <v>167</v>
      </c>
      <c r="B19" s="183" t="s">
        <v>40</v>
      </c>
      <c r="C19" s="183">
        <v>17.0</v>
      </c>
      <c r="D19" s="183" t="s">
        <v>126</v>
      </c>
      <c r="E19" s="184" t="s">
        <v>168</v>
      </c>
      <c r="F19" s="184">
        <v>58.0</v>
      </c>
      <c r="G19" s="185"/>
      <c r="H19" s="185"/>
      <c r="I19" s="185"/>
      <c r="J19" s="185"/>
      <c r="K19" s="185"/>
    </row>
    <row r="20">
      <c r="A20" s="182" t="s">
        <v>169</v>
      </c>
      <c r="B20" s="183" t="s">
        <v>41</v>
      </c>
      <c r="C20" s="183">
        <v>14.0</v>
      </c>
      <c r="D20" s="183" t="s">
        <v>129</v>
      </c>
      <c r="E20" s="184" t="s">
        <v>170</v>
      </c>
      <c r="F20" s="184">
        <v>100.0</v>
      </c>
      <c r="G20" s="187"/>
      <c r="H20" s="185"/>
      <c r="I20" s="185"/>
      <c r="J20" s="185"/>
      <c r="K20" s="185"/>
    </row>
    <row r="21">
      <c r="A21" s="182" t="s">
        <v>171</v>
      </c>
      <c r="B21" s="183" t="s">
        <v>42</v>
      </c>
      <c r="C21" s="183">
        <v>56.0</v>
      </c>
      <c r="D21" s="183" t="s">
        <v>162</v>
      </c>
      <c r="E21" s="184" t="s">
        <v>172</v>
      </c>
      <c r="F21" s="184">
        <v>100.0</v>
      </c>
      <c r="G21" s="185"/>
      <c r="H21" s="185"/>
      <c r="I21" s="185"/>
      <c r="J21" s="185"/>
      <c r="K21" s="185"/>
    </row>
    <row r="22">
      <c r="A22" s="183" t="s">
        <v>173</v>
      </c>
      <c r="B22" s="183" t="s">
        <v>43</v>
      </c>
      <c r="C22" s="183">
        <v>1.0</v>
      </c>
      <c r="D22" s="188" t="s">
        <v>123</v>
      </c>
      <c r="E22" s="184" t="s">
        <v>174</v>
      </c>
      <c r="F22" s="184">
        <v>10.0</v>
      </c>
      <c r="G22" s="185"/>
      <c r="H22" s="185"/>
      <c r="I22" s="185"/>
      <c r="J22" s="185"/>
      <c r="K22" s="185"/>
    </row>
    <row r="23">
      <c r="A23" s="183" t="s">
        <v>175</v>
      </c>
      <c r="B23" s="183" t="s">
        <v>44</v>
      </c>
      <c r="C23" s="183">
        <v>20.0</v>
      </c>
      <c r="D23" s="183" t="s">
        <v>126</v>
      </c>
      <c r="E23" s="189" t="s">
        <v>176</v>
      </c>
      <c r="F23" s="184">
        <v>46.0</v>
      </c>
      <c r="G23" s="185"/>
      <c r="H23" s="185"/>
      <c r="I23" s="185"/>
      <c r="J23" s="185"/>
      <c r="K23" s="18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8" width="11.43"/>
    <col customWidth="1" min="9" max="10" width="11.86"/>
    <col customWidth="1" min="11" max="26" width="9.0"/>
  </cols>
  <sheetData>
    <row r="1" ht="16.5" customHeight="1">
      <c r="A1" s="1" t="s">
        <v>76</v>
      </c>
    </row>
    <row r="2" ht="16.5" customHeight="1">
      <c r="A2" s="3" t="s">
        <v>77</v>
      </c>
    </row>
    <row r="3" ht="16.5" customHeight="1">
      <c r="A3" s="71" t="s">
        <v>2</v>
      </c>
      <c r="B3" s="72" t="s">
        <v>72</v>
      </c>
      <c r="C3" s="73" t="s">
        <v>73</v>
      </c>
      <c r="D3" s="43"/>
      <c r="E3" s="44"/>
      <c r="F3" s="73" t="s">
        <v>74</v>
      </c>
      <c r="G3" s="43"/>
      <c r="H3" s="43"/>
      <c r="I3" s="44"/>
      <c r="J3" s="72" t="s">
        <v>78</v>
      </c>
    </row>
    <row r="4" ht="16.5" customHeight="1">
      <c r="A4" s="74"/>
      <c r="B4" s="72" t="s">
        <v>79</v>
      </c>
      <c r="C4" s="72" t="s">
        <v>80</v>
      </c>
      <c r="D4" s="72" t="s">
        <v>81</v>
      </c>
      <c r="E4" s="72" t="s">
        <v>82</v>
      </c>
      <c r="F4" s="72" t="s">
        <v>83</v>
      </c>
      <c r="G4" s="72" t="s">
        <v>84</v>
      </c>
      <c r="H4" s="72" t="s">
        <v>81</v>
      </c>
      <c r="I4" s="72" t="s">
        <v>82</v>
      </c>
      <c r="J4" s="72" t="s">
        <v>84</v>
      </c>
    </row>
    <row r="5" ht="15.0" customHeight="1">
      <c r="A5" s="4" t="s">
        <v>24</v>
      </c>
      <c r="B5" s="75"/>
      <c r="C5" s="76"/>
      <c r="D5" s="77"/>
      <c r="E5" s="77"/>
      <c r="F5" s="78">
        <v>0.25</v>
      </c>
      <c r="G5" s="77"/>
      <c r="H5" s="77"/>
      <c r="I5" s="78">
        <v>0.09090909090909091</v>
      </c>
    </row>
    <row r="6" ht="16.5" customHeight="1">
      <c r="A6" s="4" t="s">
        <v>25</v>
      </c>
      <c r="B6" s="75"/>
      <c r="C6" s="76">
        <v>0.5</v>
      </c>
      <c r="D6" s="77"/>
      <c r="E6" s="77"/>
      <c r="F6" s="78">
        <v>0.25</v>
      </c>
      <c r="G6" s="77"/>
      <c r="H6" s="77"/>
      <c r="I6" s="78">
        <v>0.0</v>
      </c>
    </row>
    <row r="7" ht="16.5" customHeight="1">
      <c r="A7" s="4" t="s">
        <v>26</v>
      </c>
      <c r="B7" s="75">
        <v>0.75</v>
      </c>
      <c r="C7" s="76">
        <v>0.417</v>
      </c>
      <c r="D7" s="77">
        <v>0.474</v>
      </c>
      <c r="E7" s="77">
        <v>0.4444444444444444</v>
      </c>
      <c r="F7" s="77">
        <v>0.6111111111111112</v>
      </c>
      <c r="G7" s="77">
        <v>0.4666666666666667</v>
      </c>
      <c r="H7" s="77">
        <v>0.5625</v>
      </c>
      <c r="I7" s="77">
        <v>0.6</v>
      </c>
    </row>
    <row r="8" ht="16.5" customHeight="1">
      <c r="A8" s="4" t="s">
        <v>27</v>
      </c>
      <c r="B8" s="75"/>
      <c r="C8" s="76"/>
      <c r="D8" s="77"/>
      <c r="E8" s="77"/>
      <c r="F8" s="77"/>
      <c r="G8" s="77"/>
      <c r="H8" s="77"/>
      <c r="I8" s="78">
        <v>0.0</v>
      </c>
    </row>
    <row r="9" ht="16.5" customHeight="1">
      <c r="A9" s="4" t="s">
        <v>28</v>
      </c>
      <c r="B9" s="75">
        <v>0.45</v>
      </c>
      <c r="C9" s="76">
        <v>0.455</v>
      </c>
      <c r="D9" s="78">
        <v>0.25</v>
      </c>
      <c r="E9" s="77">
        <v>0.3333333333333333</v>
      </c>
      <c r="F9" s="77"/>
      <c r="G9" s="77">
        <v>0.5</v>
      </c>
      <c r="H9" s="78">
        <v>0.25</v>
      </c>
      <c r="I9" s="77">
        <v>0.5</v>
      </c>
    </row>
    <row r="10" ht="16.5" customHeight="1">
      <c r="A10" s="4" t="s">
        <v>29</v>
      </c>
      <c r="B10" s="75">
        <v>0.333</v>
      </c>
      <c r="C10" s="79">
        <v>0.091</v>
      </c>
      <c r="D10" s="78">
        <v>0.2</v>
      </c>
      <c r="E10" s="77">
        <v>0.3333333333333333</v>
      </c>
      <c r="F10" s="77">
        <v>0.5</v>
      </c>
      <c r="G10" s="77"/>
      <c r="H10" s="77">
        <v>0.6666666666666666</v>
      </c>
      <c r="I10" s="78">
        <v>0.25</v>
      </c>
    </row>
    <row r="11" ht="16.5" customHeight="1">
      <c r="A11" s="4" t="s">
        <v>30</v>
      </c>
      <c r="B11" s="75">
        <v>0.357</v>
      </c>
      <c r="C11" s="76">
        <v>0.75</v>
      </c>
      <c r="D11" s="77">
        <v>0.542</v>
      </c>
      <c r="E11" s="77">
        <v>0.5833333333333334</v>
      </c>
      <c r="F11" s="77">
        <v>0.5</v>
      </c>
      <c r="G11" s="77">
        <v>0.7</v>
      </c>
      <c r="H11" s="77">
        <v>0.5925925925925926</v>
      </c>
      <c r="I11" s="77">
        <v>0.5</v>
      </c>
    </row>
    <row r="12" ht="16.5" customHeight="1">
      <c r="A12" s="4" t="s">
        <v>31</v>
      </c>
      <c r="B12" s="75">
        <v>0.364</v>
      </c>
      <c r="C12" s="80">
        <v>0.231</v>
      </c>
      <c r="D12" s="77">
        <v>0.333</v>
      </c>
      <c r="E12" s="77"/>
      <c r="F12" s="78">
        <v>0.25</v>
      </c>
      <c r="G12" s="78">
        <v>0.2857142857142857</v>
      </c>
      <c r="H12" s="78">
        <v>0.25</v>
      </c>
      <c r="I12" s="78">
        <v>0.3</v>
      </c>
    </row>
    <row r="13" ht="16.5" customHeight="1">
      <c r="A13" s="4" t="s">
        <v>32</v>
      </c>
      <c r="B13" s="75"/>
      <c r="C13" s="75"/>
      <c r="D13" s="77">
        <v>0.333</v>
      </c>
      <c r="E13" s="77"/>
      <c r="F13" s="77">
        <v>0.6666666666666666</v>
      </c>
      <c r="G13" s="77"/>
      <c r="H13" s="77">
        <v>0.3333333333333333</v>
      </c>
      <c r="I13" s="78">
        <v>0.2857142857142857</v>
      </c>
    </row>
    <row r="14" ht="16.5" customHeight="1">
      <c r="A14" s="4" t="s">
        <v>33</v>
      </c>
      <c r="B14" s="80">
        <v>0.25</v>
      </c>
      <c r="C14" s="75">
        <v>0.462</v>
      </c>
      <c r="D14" s="77">
        <v>0.435</v>
      </c>
      <c r="E14" s="77">
        <v>0.8333333333333334</v>
      </c>
      <c r="F14" s="77">
        <v>0.375</v>
      </c>
      <c r="G14" s="77">
        <v>0.5333333333333333</v>
      </c>
      <c r="H14" s="77">
        <v>0.56</v>
      </c>
      <c r="I14" s="78">
        <v>0.0</v>
      </c>
    </row>
    <row r="15" ht="16.5" customHeight="1">
      <c r="A15" s="4" t="s">
        <v>35</v>
      </c>
      <c r="B15" s="75"/>
      <c r="C15" s="75"/>
      <c r="D15" s="78">
        <v>0.222</v>
      </c>
      <c r="E15" s="77"/>
      <c r="F15" s="78">
        <v>0.1111111111111111</v>
      </c>
      <c r="G15" s="78">
        <v>0.14285714285714285</v>
      </c>
      <c r="H15" s="77">
        <v>0.3333333333333333</v>
      </c>
      <c r="I15" s="77">
        <v>0.3333333333333333</v>
      </c>
    </row>
    <row r="16" ht="16.5" customHeight="1">
      <c r="A16" s="4" t="s">
        <v>36</v>
      </c>
      <c r="B16" s="75">
        <v>0.429</v>
      </c>
      <c r="C16" s="80">
        <v>0.2</v>
      </c>
      <c r="D16" s="77"/>
      <c r="E16" s="77">
        <v>0.6666666666666666</v>
      </c>
      <c r="F16" s="77">
        <v>0.46153846153846156</v>
      </c>
      <c r="G16" s="77">
        <v>0.46153846153846156</v>
      </c>
      <c r="H16" s="78">
        <v>0.09090909090909091</v>
      </c>
      <c r="I16" s="78">
        <v>0.2857142857142857</v>
      </c>
    </row>
    <row r="17" ht="16.5" customHeight="1">
      <c r="A17" s="4" t="s">
        <v>37</v>
      </c>
      <c r="B17" s="75"/>
      <c r="C17" s="75"/>
      <c r="D17" s="77"/>
      <c r="E17" s="77">
        <v>0.42857142857142855</v>
      </c>
      <c r="F17" s="77">
        <v>0.4166666666666667</v>
      </c>
      <c r="G17" s="77">
        <v>0.375</v>
      </c>
      <c r="H17" s="77">
        <v>0.35</v>
      </c>
      <c r="I17" s="77">
        <v>0.625</v>
      </c>
    </row>
    <row r="18" ht="16.5" customHeight="1">
      <c r="A18" s="4" t="s">
        <v>38</v>
      </c>
      <c r="B18" s="75"/>
      <c r="C18" s="75">
        <v>0.429</v>
      </c>
      <c r="D18" s="77">
        <v>0.611</v>
      </c>
      <c r="E18" s="77">
        <v>0.4</v>
      </c>
      <c r="F18" s="77">
        <v>0.4444444444444444</v>
      </c>
      <c r="G18" s="78">
        <v>0.25</v>
      </c>
      <c r="H18" s="77">
        <v>0.36363636363636365</v>
      </c>
      <c r="I18" s="77">
        <v>0.4117647058823529</v>
      </c>
    </row>
    <row r="19" ht="16.5" customHeight="1">
      <c r="A19" s="4" t="s">
        <v>39</v>
      </c>
      <c r="B19" s="75">
        <v>0.429</v>
      </c>
      <c r="C19" s="75">
        <v>0.5</v>
      </c>
      <c r="D19" s="77">
        <v>0.286</v>
      </c>
      <c r="E19" s="77">
        <v>0.5</v>
      </c>
      <c r="F19" s="77"/>
      <c r="G19" s="77">
        <v>0.5</v>
      </c>
      <c r="H19" s="77">
        <v>0.35294117647058826</v>
      </c>
      <c r="I19" s="77">
        <v>0.4</v>
      </c>
    </row>
    <row r="20" ht="16.5" customHeight="1">
      <c r="A20" s="4" t="s">
        <v>40</v>
      </c>
      <c r="B20" s="75">
        <v>0.333</v>
      </c>
      <c r="C20" s="80">
        <v>0.143</v>
      </c>
      <c r="D20" s="78">
        <v>0.143</v>
      </c>
      <c r="E20" s="77"/>
      <c r="F20" s="77">
        <v>0.5</v>
      </c>
      <c r="G20" s="77"/>
      <c r="H20" s="78">
        <v>0.0</v>
      </c>
      <c r="I20" s="78">
        <v>0.0</v>
      </c>
    </row>
    <row r="21" ht="16.5" customHeight="1">
      <c r="A21" s="4" t="s">
        <v>41</v>
      </c>
      <c r="B21" s="75">
        <v>0.56</v>
      </c>
      <c r="C21" s="75">
        <v>0.545</v>
      </c>
      <c r="D21" s="77">
        <v>0.304</v>
      </c>
      <c r="E21" s="77"/>
      <c r="F21" s="77">
        <v>0.45454545454545453</v>
      </c>
      <c r="G21" s="77">
        <v>0.4666666666666667</v>
      </c>
      <c r="H21" s="77">
        <v>0.6363636363636364</v>
      </c>
      <c r="I21" s="77">
        <v>0.75</v>
      </c>
    </row>
    <row r="22" ht="16.5" customHeight="1">
      <c r="A22" s="4" t="s">
        <v>42</v>
      </c>
      <c r="B22" s="80">
        <v>0.25</v>
      </c>
      <c r="C22" s="80">
        <v>0.167</v>
      </c>
      <c r="D22" s="77">
        <v>0.571</v>
      </c>
      <c r="E22" s="77"/>
      <c r="F22" s="77">
        <v>0.4</v>
      </c>
      <c r="G22" s="78">
        <v>0.25</v>
      </c>
      <c r="H22" s="78">
        <v>0.2</v>
      </c>
      <c r="I22" s="77">
        <v>0.5714285714285714</v>
      </c>
    </row>
    <row r="23" ht="16.5" customHeight="1">
      <c r="A23" s="4" t="s">
        <v>43</v>
      </c>
      <c r="B23" s="75">
        <v>0.5</v>
      </c>
      <c r="C23" s="80">
        <v>0.2</v>
      </c>
      <c r="D23" s="77">
        <v>0.4</v>
      </c>
      <c r="E23" s="78">
        <v>0.2</v>
      </c>
      <c r="F23" s="78">
        <v>0.2222222222222222</v>
      </c>
      <c r="G23" s="77">
        <v>0.36363636363636365</v>
      </c>
      <c r="H23" s="78">
        <v>0.2727272727272727</v>
      </c>
      <c r="I23" s="77">
        <v>0.375</v>
      </c>
    </row>
    <row r="24" ht="16.5" customHeight="1">
      <c r="A24" s="4" t="s">
        <v>44</v>
      </c>
      <c r="B24" s="75"/>
      <c r="C24" s="75"/>
      <c r="D24" s="77"/>
      <c r="E24" s="78">
        <v>0.25</v>
      </c>
      <c r="F24" s="77"/>
      <c r="G24" s="77"/>
      <c r="H24" s="77">
        <v>0.3333333333333333</v>
      </c>
      <c r="I24" s="77">
        <v>0.3333333333333333</v>
      </c>
    </row>
    <row r="25" ht="16.5" customHeight="1">
      <c r="A25" s="81" t="s">
        <v>45</v>
      </c>
      <c r="B25" s="82">
        <v>0.43283582089552236</v>
      </c>
      <c r="C25" s="82">
        <v>0.34285714285714286</v>
      </c>
      <c r="D25" s="83">
        <v>0.357487922705314</v>
      </c>
      <c r="E25" s="83">
        <v>0.37</v>
      </c>
      <c r="F25" s="83">
        <v>0.3860759493670886</v>
      </c>
      <c r="G25" s="83">
        <v>0.3873239436619718</v>
      </c>
      <c r="H25" s="83">
        <v>0.424390243902439</v>
      </c>
      <c r="I25" s="83">
        <v>0.37341772151898733</v>
      </c>
    </row>
    <row r="26" ht="16.5" customHeight="1">
      <c r="A26" s="2"/>
      <c r="B26" s="2"/>
      <c r="C26" s="2"/>
      <c r="D26" s="2"/>
      <c r="E26" s="2"/>
      <c r="F26" s="2"/>
      <c r="G26" s="2"/>
      <c r="H26" s="2"/>
      <c r="I26" s="2"/>
    </row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3:A4"/>
    <mergeCell ref="C3:E3"/>
    <mergeCell ref="F3:I3"/>
  </mergeCells>
  <conditionalFormatting sqref="B5:I24">
    <cfRule type="cellIs" dxfId="1" priority="1" operator="greaterThan">
      <formula>0.499</formula>
    </cfRule>
  </conditionalFormatting>
  <printOptions/>
  <pageMargins bottom="0.75" footer="0.0" header="0.0" left="0.6997222304344177" right="0.699722230434417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22" width="8.86"/>
    <col customWidth="1" min="23" max="26" width="9.0"/>
  </cols>
  <sheetData>
    <row r="1" ht="16.5" customHeight="1">
      <c r="A1" s="1" t="s">
        <v>76</v>
      </c>
      <c r="T1" s="2"/>
    </row>
    <row r="2" ht="16.5" customHeight="1">
      <c r="A2" s="3" t="s">
        <v>1</v>
      </c>
      <c r="T2" s="2"/>
    </row>
    <row r="3" ht="16.5" customHeight="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5" t="s">
        <v>20</v>
      </c>
      <c r="T3" s="4" t="s">
        <v>21</v>
      </c>
      <c r="U3" s="4" t="s">
        <v>22</v>
      </c>
      <c r="V3" s="4" t="s">
        <v>23</v>
      </c>
    </row>
    <row r="4" ht="15.0" customHeight="1">
      <c r="A4" s="4" t="s">
        <v>26</v>
      </c>
      <c r="B4" s="6">
        <f>+'22년 시즌'!B6+'23년 시즌'!B6+'24년 시즌'!B6</f>
        <v>52</v>
      </c>
      <c r="C4" s="47">
        <f t="shared" ref="C4:C25" si="1">+F4/E4</f>
        <v>0.5546218487</v>
      </c>
      <c r="D4" s="6">
        <f>+'22년 시즌'!D6+'23년 시즌'!D6+'24년 시즌'!D6</f>
        <v>146</v>
      </c>
      <c r="E4" s="6">
        <f>+'22년 시즌'!E6+'23년 시즌'!E6+'24년 시즌'!E6</f>
        <v>119</v>
      </c>
      <c r="F4" s="6">
        <f>+'22년 시즌'!F6+'23년 시즌'!F6+'24년 시즌'!F6</f>
        <v>66</v>
      </c>
      <c r="G4" s="6">
        <f>+'22년 시즌'!G6+'23년 시즌'!G6+'24년 시즌'!G6</f>
        <v>48</v>
      </c>
      <c r="H4" s="6">
        <f>+'22년 시즌'!H6+'23년 시즌'!H6+'24년 시즌'!H6</f>
        <v>13</v>
      </c>
      <c r="I4" s="6">
        <f>+'22년 시즌'!I6+'23년 시즌'!I6+'24년 시즌'!I6</f>
        <v>4</v>
      </c>
      <c r="J4" s="6">
        <f>+'22년 시즌'!J6+'23년 시즌'!J6+'24년 시즌'!J6</f>
        <v>1</v>
      </c>
      <c r="K4" s="6">
        <f>+'22년 시즌'!K6+'23년 시즌'!K6+'24년 시즌'!K6</f>
        <v>57</v>
      </c>
      <c r="L4" s="6">
        <f>+'22년 시즌'!L6+'23년 시즌'!L6+'24년 시즌'!L6</f>
        <v>62</v>
      </c>
      <c r="M4" s="6">
        <f>+'22년 시즌'!M6+'23년 시즌'!M6+'24년 시즌'!M6</f>
        <v>39</v>
      </c>
      <c r="N4" s="6">
        <f>+'22년 시즌'!N6+'23년 시즌'!N6+'24년 시즌'!N6</f>
        <v>25</v>
      </c>
      <c r="O4" s="6">
        <f>+'22년 시즌'!O6+'23년 시즌'!O6+'24년 시즌'!O6</f>
        <v>8</v>
      </c>
      <c r="P4" s="84">
        <f t="shared" ref="P4:P25" si="2">+O4/D4</f>
        <v>0.05479452055</v>
      </c>
      <c r="Q4" s="9">
        <f t="shared" ref="Q4:Q25" si="3">+(G4*1+H4*2+I4*3+J4*4)/E4</f>
        <v>0.756302521</v>
      </c>
      <c r="R4" s="10">
        <f t="shared" ref="R4:R25" si="4">+(F4+N4)/D4</f>
        <v>0.6232876712</v>
      </c>
      <c r="S4" s="11">
        <f t="shared" ref="S4:S25" si="5">+R4+Q4</f>
        <v>1.379590192</v>
      </c>
      <c r="T4" s="17">
        <f t="shared" ref="T4:T24" si="6">O4/(D4-(F4+N4))</f>
        <v>0.1454545455</v>
      </c>
      <c r="U4" s="13">
        <f t="shared" ref="U4:U24" si="7">RANK(R4,$R$4:$R$24)</f>
        <v>1</v>
      </c>
      <c r="V4" s="14">
        <f t="shared" ref="V4:V24" si="8">RANK(S4,$S$4:$S$24)</f>
        <v>1</v>
      </c>
    </row>
    <row r="5" ht="16.5" customHeight="1">
      <c r="A5" s="4" t="s">
        <v>30</v>
      </c>
      <c r="B5" s="6">
        <f>+'22년 시즌'!B10+'23년 시즌'!B10+'24년 시즌'!B10</f>
        <v>53</v>
      </c>
      <c r="C5" s="47">
        <f t="shared" si="1"/>
        <v>0.5401459854</v>
      </c>
      <c r="D5" s="6">
        <f>+'22년 시즌'!D10+'23년 시즌'!D10+'24년 시즌'!D10</f>
        <v>164</v>
      </c>
      <c r="E5" s="6">
        <f>+'22년 시즌'!E10+'23년 시즌'!E10+'24년 시즌'!E10</f>
        <v>137</v>
      </c>
      <c r="F5" s="6">
        <f>+'22년 시즌'!F10+'23년 시즌'!F10+'24년 시즌'!F10</f>
        <v>74</v>
      </c>
      <c r="G5" s="6">
        <f>+'22년 시즌'!G10+'23년 시즌'!G10+'24년 시즌'!G10</f>
        <v>53</v>
      </c>
      <c r="H5" s="6">
        <f>+'22년 시즌'!H10+'23년 시즌'!H10+'24년 시즌'!H10</f>
        <v>12</v>
      </c>
      <c r="I5" s="6">
        <f>+'22년 시즌'!I10+'23년 시즌'!I10+'24년 시즌'!I10</f>
        <v>8</v>
      </c>
      <c r="J5" s="6">
        <f>+'22년 시즌'!J10+'23년 시즌'!J10+'24년 시즌'!J10</f>
        <v>1</v>
      </c>
      <c r="K5" s="6">
        <f>+'22년 시즌'!K10+'23년 시즌'!K10+'24년 시즌'!K10</f>
        <v>69</v>
      </c>
      <c r="L5" s="6">
        <f>+'22년 시즌'!L10+'23년 시즌'!L10+'24년 시즌'!L10</f>
        <v>49</v>
      </c>
      <c r="M5" s="6">
        <f>+'22년 시즌'!M10+'23년 시즌'!M10+'24년 시즌'!M10</f>
        <v>79</v>
      </c>
      <c r="N5" s="6">
        <f>+'22년 시즌'!N10+'23년 시즌'!N10+'24년 시즌'!N10</f>
        <v>22</v>
      </c>
      <c r="O5" s="6">
        <f>+'22년 시즌'!O10+'23년 시즌'!O10+'24년 시즌'!O10</f>
        <v>12</v>
      </c>
      <c r="P5" s="84">
        <f t="shared" si="2"/>
        <v>0.07317073171</v>
      </c>
      <c r="Q5" s="9">
        <f t="shared" si="3"/>
        <v>0.7664233577</v>
      </c>
      <c r="R5" s="10">
        <f t="shared" si="4"/>
        <v>0.5853658537</v>
      </c>
      <c r="S5" s="11">
        <f t="shared" si="5"/>
        <v>1.351789211</v>
      </c>
      <c r="T5" s="17">
        <f t="shared" si="6"/>
        <v>0.1764705882</v>
      </c>
      <c r="U5" s="13">
        <f t="shared" si="7"/>
        <v>2</v>
      </c>
      <c r="V5" s="14">
        <f t="shared" si="8"/>
        <v>3</v>
      </c>
    </row>
    <row r="6" ht="16.5" customHeight="1">
      <c r="A6" s="4" t="s">
        <v>33</v>
      </c>
      <c r="B6" s="6">
        <f>+'22년 시즌'!B13+'23년 시즌'!B13+'24년 시즌'!B13</f>
        <v>46</v>
      </c>
      <c r="C6" s="47">
        <f t="shared" si="1"/>
        <v>0.5098039216</v>
      </c>
      <c r="D6" s="6">
        <f>+'22년 시즌'!D13+'23년 시즌'!D13+'24년 시즌'!D13</f>
        <v>121</v>
      </c>
      <c r="E6" s="6">
        <f>+'22년 시즌'!E13+'23년 시즌'!E13+'24년 시즌'!E13</f>
        <v>102</v>
      </c>
      <c r="F6" s="6">
        <f>+'22년 시즌'!F13+'23년 시즌'!F13+'24년 시즌'!F13</f>
        <v>52</v>
      </c>
      <c r="G6" s="6">
        <f>+'22년 시즌'!G13+'23년 시즌'!G13+'24년 시즌'!G13</f>
        <v>29</v>
      </c>
      <c r="H6" s="6">
        <f>+'22년 시즌'!H13+'23년 시즌'!H13+'24년 시즌'!H13</f>
        <v>20</v>
      </c>
      <c r="I6" s="6">
        <f>+'22년 시즌'!I13+'23년 시즌'!I13+'24년 시즌'!I13</f>
        <v>2</v>
      </c>
      <c r="J6" s="6">
        <f>+'22년 시즌'!J13+'23년 시즌'!J13+'24년 시즌'!J13</f>
        <v>1</v>
      </c>
      <c r="K6" s="6">
        <f>+'22년 시즌'!K13+'23년 시즌'!K13+'24년 시즌'!K13</f>
        <v>40</v>
      </c>
      <c r="L6" s="6">
        <f>+'22년 시즌'!L13+'23년 시즌'!L13+'24년 시즌'!L13</f>
        <v>40</v>
      </c>
      <c r="M6" s="6">
        <f>+'22년 시즌'!M13+'23년 시즌'!M13+'24년 시즌'!M13</f>
        <v>19</v>
      </c>
      <c r="N6" s="6">
        <f>+'22년 시즌'!N13+'23년 시즌'!N13+'24년 시즌'!N13</f>
        <v>18</v>
      </c>
      <c r="O6" s="6">
        <f>+'22년 시즌'!O13+'23년 시즌'!O13+'24년 시즌'!O13</f>
        <v>5</v>
      </c>
      <c r="P6" s="84">
        <f t="shared" si="2"/>
        <v>0.04132231405</v>
      </c>
      <c r="Q6" s="9">
        <f t="shared" si="3"/>
        <v>0.7745098039</v>
      </c>
      <c r="R6" s="10">
        <f t="shared" si="4"/>
        <v>0.5785123967</v>
      </c>
      <c r="S6" s="11">
        <f t="shared" si="5"/>
        <v>1.353022201</v>
      </c>
      <c r="T6" s="17">
        <f t="shared" si="6"/>
        <v>0.09803921569</v>
      </c>
      <c r="U6" s="13">
        <f t="shared" si="7"/>
        <v>3</v>
      </c>
      <c r="V6" s="14">
        <f t="shared" si="8"/>
        <v>2</v>
      </c>
    </row>
    <row r="7" ht="16.5" customHeight="1">
      <c r="A7" s="4" t="s">
        <v>38</v>
      </c>
      <c r="B7" s="6">
        <f>+'22년 시즌'!B18+'23년 시즌'!B18+'24년 시즌'!B17</f>
        <v>40</v>
      </c>
      <c r="C7" s="47">
        <f t="shared" si="1"/>
        <v>0.4342105263</v>
      </c>
      <c r="D7" s="6">
        <f>+'22년 시즌'!D18+'23년 시즌'!D18+'24년 시즌'!D17</f>
        <v>89</v>
      </c>
      <c r="E7" s="6">
        <f>+'22년 시즌'!E18+'23년 시즌'!E18+'24년 시즌'!E17</f>
        <v>76</v>
      </c>
      <c r="F7" s="6">
        <f>+'22년 시즌'!F18+'23년 시즌'!F18+'24년 시즌'!F17</f>
        <v>33</v>
      </c>
      <c r="G7" s="6">
        <f>+'22년 시즌'!G18+'23년 시즌'!G18+'24년 시즌'!G17</f>
        <v>26</v>
      </c>
      <c r="H7" s="6">
        <f>+'22년 시즌'!H18+'23년 시즌'!H18+'24년 시즌'!H17</f>
        <v>5</v>
      </c>
      <c r="I7" s="6">
        <f>+'22년 시즌'!I18+'23년 시즌'!I18+'24년 시즌'!I17</f>
        <v>1</v>
      </c>
      <c r="J7" s="6">
        <f>+'22년 시즌'!J18+'23년 시즌'!J18+'24년 시즌'!J17</f>
        <v>1</v>
      </c>
      <c r="K7" s="6">
        <f>+'22년 시즌'!K18+'23년 시즌'!K18+'24년 시즌'!K17</f>
        <v>23</v>
      </c>
      <c r="L7" s="6">
        <f>+'22년 시즌'!L18+'23년 시즌'!L18+'24년 시즌'!L17</f>
        <v>17</v>
      </c>
      <c r="M7" s="6">
        <f>+'22년 시즌'!M18+'23년 시즌'!M18+'24년 시즌'!M17</f>
        <v>12</v>
      </c>
      <c r="N7" s="6">
        <f>+'22년 시즌'!N18+'23년 시즌'!N18+'24년 시즌'!N17</f>
        <v>11</v>
      </c>
      <c r="O7" s="6">
        <f>+'22년 시즌'!O18+'23년 시즌'!O18+'24년 시즌'!O17</f>
        <v>13</v>
      </c>
      <c r="P7" s="84">
        <f t="shared" si="2"/>
        <v>0.1460674157</v>
      </c>
      <c r="Q7" s="9">
        <f t="shared" si="3"/>
        <v>0.5657894737</v>
      </c>
      <c r="R7" s="10">
        <f t="shared" si="4"/>
        <v>0.4943820225</v>
      </c>
      <c r="S7" s="11">
        <f t="shared" si="5"/>
        <v>1.060171496</v>
      </c>
      <c r="T7" s="16">
        <f t="shared" si="6"/>
        <v>0.2888888889</v>
      </c>
      <c r="U7" s="13">
        <f t="shared" si="7"/>
        <v>7</v>
      </c>
      <c r="V7" s="14">
        <f t="shared" si="8"/>
        <v>6</v>
      </c>
    </row>
    <row r="8" ht="16.5" customHeight="1">
      <c r="A8" s="4" t="s">
        <v>41</v>
      </c>
      <c r="B8" s="6">
        <f>+'22년 시즌'!B21+'23년 시즌'!B21+'24년 시즌'!B20</f>
        <v>53</v>
      </c>
      <c r="C8" s="47">
        <f t="shared" si="1"/>
        <v>0.4869565217</v>
      </c>
      <c r="D8" s="6">
        <f>+'22년 시즌'!D21+'23년 시즌'!D21+'24년 시즌'!D20</f>
        <v>131</v>
      </c>
      <c r="E8" s="6">
        <f>+'22년 시즌'!E21+'23년 시즌'!E21+'24년 시즌'!E20</f>
        <v>115</v>
      </c>
      <c r="F8" s="6">
        <f>+'22년 시즌'!F21+'23년 시즌'!F21+'24년 시즌'!F20</f>
        <v>56</v>
      </c>
      <c r="G8" s="6">
        <f>+'22년 시즌'!G21+'23년 시즌'!G21+'24년 시즌'!G20</f>
        <v>41</v>
      </c>
      <c r="H8" s="6">
        <f>+'22년 시즌'!H21+'23년 시즌'!H21+'24년 시즌'!H20</f>
        <v>13</v>
      </c>
      <c r="I8" s="6">
        <f>+'22년 시즌'!I21+'23년 시즌'!I21+'24년 시즌'!I20</f>
        <v>0</v>
      </c>
      <c r="J8" s="6">
        <f>+'22년 시즌'!J21+'23년 시즌'!J21+'24년 시즌'!J20</f>
        <v>2</v>
      </c>
      <c r="K8" s="6">
        <f>+'22년 시즌'!K21+'23년 시즌'!K21+'24년 시즌'!K20</f>
        <v>47</v>
      </c>
      <c r="L8" s="6">
        <f>+'22년 시즌'!L21+'23년 시즌'!L21+'24년 시즌'!L20</f>
        <v>43</v>
      </c>
      <c r="M8" s="6">
        <f>+'22년 시즌'!M21+'23년 시즌'!M21+'24년 시즌'!M20</f>
        <v>20</v>
      </c>
      <c r="N8" s="6">
        <f>+'22년 시즌'!N21+'23년 시즌'!N21+'24년 시즌'!N20</f>
        <v>16</v>
      </c>
      <c r="O8" s="6">
        <f>+'22년 시즌'!O21+'23년 시즌'!O21+'24년 시즌'!O20</f>
        <v>14</v>
      </c>
      <c r="P8" s="84">
        <f t="shared" si="2"/>
        <v>0.106870229</v>
      </c>
      <c r="Q8" s="9">
        <f t="shared" si="3"/>
        <v>0.652173913</v>
      </c>
      <c r="R8" s="10">
        <f t="shared" si="4"/>
        <v>0.5496183206</v>
      </c>
      <c r="S8" s="11">
        <f t="shared" si="5"/>
        <v>1.201792234</v>
      </c>
      <c r="T8" s="16">
        <f t="shared" si="6"/>
        <v>0.2372881356</v>
      </c>
      <c r="U8" s="13">
        <f t="shared" si="7"/>
        <v>4</v>
      </c>
      <c r="V8" s="14">
        <f t="shared" si="8"/>
        <v>4</v>
      </c>
    </row>
    <row r="9" ht="16.5" customHeight="1">
      <c r="A9" s="4" t="s">
        <v>36</v>
      </c>
      <c r="B9" s="6">
        <f>+'22년 시즌'!B16+'23년 시즌'!B16+'24년 시즌'!B15</f>
        <v>37</v>
      </c>
      <c r="C9" s="47">
        <f t="shared" si="1"/>
        <v>0.35</v>
      </c>
      <c r="D9" s="6">
        <f>+'22년 시즌'!D16+'23년 시즌'!D16+'24년 시즌'!D15</f>
        <v>68</v>
      </c>
      <c r="E9" s="6">
        <f>+'22년 시즌'!E16+'23년 시즌'!E16+'24년 시즌'!E15</f>
        <v>60</v>
      </c>
      <c r="F9" s="6">
        <f>+'22년 시즌'!F16+'23년 시즌'!F16+'24년 시즌'!F15</f>
        <v>21</v>
      </c>
      <c r="G9" s="6">
        <f>+'22년 시즌'!G16+'23년 시즌'!G16+'24년 시즌'!G15</f>
        <v>16</v>
      </c>
      <c r="H9" s="6">
        <f>+'22년 시즌'!H16+'23년 시즌'!H16+'24년 시즌'!H15</f>
        <v>5</v>
      </c>
      <c r="I9" s="6">
        <f>+'22년 시즌'!I16+'23년 시즌'!I16+'24년 시즌'!I15</f>
        <v>0</v>
      </c>
      <c r="J9" s="6">
        <f>+'22년 시즌'!J16+'23년 시즌'!J16+'24년 시즌'!J15</f>
        <v>0</v>
      </c>
      <c r="K9" s="6">
        <f>+'22년 시즌'!K16+'23년 시즌'!K16+'24년 시즌'!K15</f>
        <v>17</v>
      </c>
      <c r="L9" s="6">
        <f>+'22년 시즌'!L16+'23년 시즌'!L16+'24년 시즌'!L15</f>
        <v>22</v>
      </c>
      <c r="M9" s="6">
        <f>+'22년 시즌'!M16+'23년 시즌'!M16+'24년 시즌'!M15</f>
        <v>13</v>
      </c>
      <c r="N9" s="6">
        <f>+'22년 시즌'!N16+'23년 시즌'!N16+'24년 시즌'!N15</f>
        <v>7</v>
      </c>
      <c r="O9" s="6">
        <f>+'22년 시즌'!O16+'23년 시즌'!O16+'24년 시즌'!O15</f>
        <v>13</v>
      </c>
      <c r="P9" s="84">
        <f t="shared" si="2"/>
        <v>0.1911764706</v>
      </c>
      <c r="Q9" s="9">
        <f t="shared" si="3"/>
        <v>0.4333333333</v>
      </c>
      <c r="R9" s="10">
        <f t="shared" si="4"/>
        <v>0.4117647059</v>
      </c>
      <c r="S9" s="11">
        <f t="shared" si="5"/>
        <v>0.8450980392</v>
      </c>
      <c r="T9" s="12">
        <f t="shared" si="6"/>
        <v>0.325</v>
      </c>
      <c r="U9" s="13">
        <f t="shared" si="7"/>
        <v>13</v>
      </c>
      <c r="V9" s="14">
        <f t="shared" si="8"/>
        <v>11</v>
      </c>
    </row>
    <row r="10" ht="16.5" customHeight="1">
      <c r="A10" s="4" t="s">
        <v>37</v>
      </c>
      <c r="B10" s="6">
        <f>+'22년 시즌'!B17+'23년 시즌'!B17+'24년 시즌'!B16</f>
        <v>28</v>
      </c>
      <c r="C10" s="47">
        <f t="shared" si="1"/>
        <v>0.3939393939</v>
      </c>
      <c r="D10" s="6">
        <f>+'22년 시즌'!D17+'23년 시즌'!D17+'24년 시즌'!D16</f>
        <v>96</v>
      </c>
      <c r="E10" s="6">
        <f>+'22년 시즌'!E17+'23년 시즌'!E17+'24년 시즌'!E16</f>
        <v>66</v>
      </c>
      <c r="F10" s="6">
        <f>+'22년 시즌'!F17+'23년 시즌'!F17+'24년 시즌'!F16</f>
        <v>26</v>
      </c>
      <c r="G10" s="6">
        <f>+'22년 시즌'!G17+'23년 시즌'!G17+'24년 시즌'!G16</f>
        <v>19</v>
      </c>
      <c r="H10" s="6">
        <f>+'22년 시즌'!H17+'23년 시즌'!H17+'24년 시즌'!H16</f>
        <v>3</v>
      </c>
      <c r="I10" s="6">
        <f>+'22년 시즌'!I17+'23년 시즌'!I17+'24년 시즌'!I16</f>
        <v>4</v>
      </c>
      <c r="J10" s="6">
        <f>+'22년 시즌'!J17+'23년 시즌'!J17+'24년 시즌'!J16</f>
        <v>0</v>
      </c>
      <c r="K10" s="6">
        <f>+'22년 시즌'!K17+'23년 시즌'!K17+'24년 시즌'!K16</f>
        <v>27</v>
      </c>
      <c r="L10" s="6">
        <f>+'22년 시즌'!L17+'23년 시즌'!L17+'24년 시즌'!L16</f>
        <v>14</v>
      </c>
      <c r="M10" s="6">
        <f>+'22년 시즌'!M17+'23년 시즌'!M17+'24년 시즌'!M16</f>
        <v>23</v>
      </c>
      <c r="N10" s="6">
        <f>+'22년 시즌'!N17+'23년 시즌'!N17+'24년 시즌'!N16</f>
        <v>19</v>
      </c>
      <c r="O10" s="6">
        <f>+'22년 시즌'!O17+'23년 시즌'!O17+'24년 시즌'!O16</f>
        <v>12</v>
      </c>
      <c r="P10" s="84">
        <f t="shared" si="2"/>
        <v>0.125</v>
      </c>
      <c r="Q10" s="9">
        <f t="shared" si="3"/>
        <v>0.5606060606</v>
      </c>
      <c r="R10" s="10">
        <f t="shared" si="4"/>
        <v>0.46875</v>
      </c>
      <c r="S10" s="11">
        <f t="shared" si="5"/>
        <v>1.029356061</v>
      </c>
      <c r="T10" s="21">
        <f t="shared" si="6"/>
        <v>0.2352941176</v>
      </c>
      <c r="U10" s="13">
        <f t="shared" si="7"/>
        <v>9</v>
      </c>
      <c r="V10" s="14">
        <f t="shared" si="8"/>
        <v>7</v>
      </c>
    </row>
    <row r="11" ht="16.5" customHeight="1">
      <c r="A11" s="4" t="s">
        <v>28</v>
      </c>
      <c r="B11" s="6">
        <f>+'22년 시즌'!B8+'23년 시즌'!B8+'24년 시즌'!B8</f>
        <v>43</v>
      </c>
      <c r="C11" s="47">
        <f t="shared" si="1"/>
        <v>0.3734939759</v>
      </c>
      <c r="D11" s="6">
        <f>+'22년 시즌'!D8+'23년 시즌'!D8+'24년 시즌'!D8</f>
        <v>110</v>
      </c>
      <c r="E11" s="6">
        <f>+'22년 시즌'!E8+'23년 시즌'!E8+'24년 시즌'!E8</f>
        <v>83</v>
      </c>
      <c r="F11" s="6">
        <f>+'22년 시즌'!F8+'23년 시즌'!F8+'24년 시즌'!F8</f>
        <v>31</v>
      </c>
      <c r="G11" s="6">
        <f>+'22년 시즌'!G8+'23년 시즌'!G8+'24년 시즌'!G8</f>
        <v>20</v>
      </c>
      <c r="H11" s="6">
        <f>+'22년 시즌'!H8+'23년 시즌'!H8+'24년 시즌'!H8</f>
        <v>7</v>
      </c>
      <c r="I11" s="6">
        <f>+'22년 시즌'!I8+'23년 시즌'!I8+'24년 시즌'!I8</f>
        <v>3</v>
      </c>
      <c r="J11" s="6">
        <f>+'22년 시즌'!J8+'23년 시즌'!J8+'24년 시즌'!J8</f>
        <v>1</v>
      </c>
      <c r="K11" s="6">
        <f>+'22년 시즌'!K8+'23년 시즌'!K8+'24년 시즌'!K8</f>
        <v>35</v>
      </c>
      <c r="L11" s="6">
        <f>+'22년 시즌'!L8+'23년 시즌'!L8+'24년 시즌'!L8</f>
        <v>33</v>
      </c>
      <c r="M11" s="6">
        <f>+'22년 시즌'!M8+'23년 시즌'!M8+'24년 시즌'!M8</f>
        <v>19</v>
      </c>
      <c r="N11" s="6">
        <f>+'22년 시즌'!N8+'23년 시즌'!N8+'24년 시즌'!N8</f>
        <v>26</v>
      </c>
      <c r="O11" s="6">
        <f>+'22년 시즌'!O8+'23년 시즌'!O8+'24년 시즌'!O8</f>
        <v>21</v>
      </c>
      <c r="P11" s="84">
        <f t="shared" si="2"/>
        <v>0.1909090909</v>
      </c>
      <c r="Q11" s="9">
        <f t="shared" si="3"/>
        <v>0.5662650602</v>
      </c>
      <c r="R11" s="10">
        <f t="shared" si="4"/>
        <v>0.5181818182</v>
      </c>
      <c r="S11" s="11">
        <f t="shared" si="5"/>
        <v>1.084446878</v>
      </c>
      <c r="T11" s="16">
        <f t="shared" si="6"/>
        <v>0.3962264151</v>
      </c>
      <c r="U11" s="13">
        <f t="shared" si="7"/>
        <v>6</v>
      </c>
      <c r="V11" s="14">
        <f t="shared" si="8"/>
        <v>5</v>
      </c>
    </row>
    <row r="12" ht="16.5" customHeight="1">
      <c r="A12" s="4" t="s">
        <v>43</v>
      </c>
      <c r="B12" s="6">
        <f>+'22년 시즌'!B23+'23년 시즌'!B23+'24년 시즌'!B22</f>
        <v>43</v>
      </c>
      <c r="C12" s="47">
        <f t="shared" si="1"/>
        <v>0.3406593407</v>
      </c>
      <c r="D12" s="6">
        <f>+'22년 시즌'!D23+'23년 시즌'!D23+'24년 시즌'!D22</f>
        <v>112</v>
      </c>
      <c r="E12" s="6">
        <f>+'22년 시즌'!E23+'23년 시즌'!E23+'24년 시즌'!E22</f>
        <v>91</v>
      </c>
      <c r="F12" s="6">
        <f>+'22년 시즌'!F23+'23년 시즌'!F23+'24년 시즌'!F22</f>
        <v>31</v>
      </c>
      <c r="G12" s="6">
        <f>+'22년 시즌'!G23+'23년 시즌'!G23+'24년 시즌'!G22</f>
        <v>19</v>
      </c>
      <c r="H12" s="6">
        <f>+'22년 시즌'!H23+'23년 시즌'!H23+'24년 시즌'!H22</f>
        <v>10</v>
      </c>
      <c r="I12" s="6">
        <f>+'22년 시즌'!I23+'23년 시즌'!I23+'24년 시즌'!I22</f>
        <v>2</v>
      </c>
      <c r="J12" s="6">
        <f>+'22년 시즌'!J23+'23년 시즌'!J23+'24년 시즌'!J22</f>
        <v>0</v>
      </c>
      <c r="K12" s="6">
        <f>+'22년 시즌'!K23+'23년 시즌'!K23+'24년 시즌'!K22</f>
        <v>27</v>
      </c>
      <c r="L12" s="6">
        <f>+'22년 시즌'!L23+'23년 시즌'!L23+'24년 시즌'!L22</f>
        <v>25</v>
      </c>
      <c r="M12" s="6">
        <f>+'22년 시즌'!M23+'23년 시즌'!M23+'24년 시즌'!M22</f>
        <v>17</v>
      </c>
      <c r="N12" s="6">
        <f>+'22년 시즌'!N23+'23년 시즌'!N23+'24년 시즌'!N22</f>
        <v>20</v>
      </c>
      <c r="O12" s="6">
        <f>+'22년 시즌'!O23+'23년 시즌'!O23+'24년 시즌'!O22</f>
        <v>20</v>
      </c>
      <c r="P12" s="84">
        <f t="shared" si="2"/>
        <v>0.1785714286</v>
      </c>
      <c r="Q12" s="9">
        <f t="shared" si="3"/>
        <v>0.4945054945</v>
      </c>
      <c r="R12" s="10">
        <f t="shared" si="4"/>
        <v>0.4553571429</v>
      </c>
      <c r="S12" s="11">
        <f t="shared" si="5"/>
        <v>0.9498626374</v>
      </c>
      <c r="T12" s="16">
        <f t="shared" si="6"/>
        <v>0.3278688525</v>
      </c>
      <c r="U12" s="13">
        <f t="shared" si="7"/>
        <v>11</v>
      </c>
      <c r="V12" s="14">
        <f t="shared" si="8"/>
        <v>8</v>
      </c>
    </row>
    <row r="13" ht="16.5" customHeight="1">
      <c r="A13" s="4" t="s">
        <v>39</v>
      </c>
      <c r="B13" s="6">
        <f>+'22년 시즌'!B19+'23년 시즌'!B19+'24년 시즌'!B18</f>
        <v>30</v>
      </c>
      <c r="C13" s="47">
        <f t="shared" si="1"/>
        <v>0.3709677419</v>
      </c>
      <c r="D13" s="6">
        <f>+'22년 시즌'!D19+'23년 시즌'!D19+'24년 시즌'!D18</f>
        <v>77</v>
      </c>
      <c r="E13" s="6">
        <f>+'22년 시즌'!E19+'23년 시즌'!E19+'24년 시즌'!E18</f>
        <v>62</v>
      </c>
      <c r="F13" s="6">
        <f>+'22년 시즌'!F19+'23년 시즌'!F19+'24년 시즌'!F18</f>
        <v>23</v>
      </c>
      <c r="G13" s="6">
        <f>+'22년 시즌'!G19+'23년 시즌'!G19+'24년 시즌'!G18</f>
        <v>22</v>
      </c>
      <c r="H13" s="6">
        <f>+'22년 시즌'!H19+'23년 시즌'!H19+'24년 시즌'!H18</f>
        <v>0</v>
      </c>
      <c r="I13" s="6">
        <f>+'22년 시즌'!I19+'23년 시즌'!I19+'24년 시즌'!I18</f>
        <v>0</v>
      </c>
      <c r="J13" s="6">
        <f>+'22년 시즌'!J19+'23년 시즌'!J19+'24년 시즌'!J18</f>
        <v>1</v>
      </c>
      <c r="K13" s="6">
        <f>+'22년 시즌'!K19+'23년 시즌'!K19+'24년 시즌'!K18</f>
        <v>20</v>
      </c>
      <c r="L13" s="6">
        <f>+'22년 시즌'!L19+'23년 시즌'!L19+'24년 시즌'!L18</f>
        <v>21</v>
      </c>
      <c r="M13" s="6">
        <f>+'22년 시즌'!M19+'23년 시즌'!M19+'24년 시즌'!M18</f>
        <v>7</v>
      </c>
      <c r="N13" s="6">
        <f>+'22년 시즌'!N19+'23년 시즌'!N19+'24년 시즌'!N18</f>
        <v>13</v>
      </c>
      <c r="O13" s="6">
        <f>+'22년 시즌'!O19+'23년 시즌'!O19+'24년 시즌'!O18</f>
        <v>8</v>
      </c>
      <c r="P13" s="84">
        <f t="shared" si="2"/>
        <v>0.1038961039</v>
      </c>
      <c r="Q13" s="9">
        <f t="shared" si="3"/>
        <v>0.4193548387</v>
      </c>
      <c r="R13" s="10">
        <f t="shared" si="4"/>
        <v>0.4675324675</v>
      </c>
      <c r="S13" s="11">
        <f t="shared" si="5"/>
        <v>0.8868873062</v>
      </c>
      <c r="T13" s="19">
        <f t="shared" si="6"/>
        <v>0.1951219512</v>
      </c>
      <c r="U13" s="13">
        <f t="shared" si="7"/>
        <v>10</v>
      </c>
      <c r="V13" s="14">
        <f t="shared" si="8"/>
        <v>10</v>
      </c>
    </row>
    <row r="14" ht="16.5" customHeight="1">
      <c r="A14" s="4" t="s">
        <v>42</v>
      </c>
      <c r="B14" s="6">
        <f>+'22년 시즌'!B22+'23년 시즌'!B22+'24년 시즌'!B21</f>
        <v>33</v>
      </c>
      <c r="C14" s="47">
        <f t="shared" si="1"/>
        <v>0.3454545455</v>
      </c>
      <c r="D14" s="6">
        <f>+'22년 시즌'!D22+'23년 시즌'!D22+'24년 시즌'!D21</f>
        <v>73</v>
      </c>
      <c r="E14" s="6">
        <f>+'22년 시즌'!E22+'23년 시즌'!E22+'24년 시즌'!E21</f>
        <v>55</v>
      </c>
      <c r="F14" s="6">
        <f>+'22년 시즌'!F22+'23년 시즌'!F22+'24년 시즌'!F21</f>
        <v>19</v>
      </c>
      <c r="G14" s="6">
        <f>+'22년 시즌'!G22+'23년 시즌'!G22+'24년 시즌'!G21</f>
        <v>15</v>
      </c>
      <c r="H14" s="6">
        <f>+'22년 시즌'!H22+'23년 시즌'!H22+'24년 시즌'!H21</f>
        <v>4</v>
      </c>
      <c r="I14" s="6">
        <f>+'22년 시즌'!I22+'23년 시즌'!I22+'24년 시즌'!I21</f>
        <v>0</v>
      </c>
      <c r="J14" s="6">
        <f>+'22년 시즌'!J22+'23년 시즌'!J22+'24년 시즌'!J21</f>
        <v>0</v>
      </c>
      <c r="K14" s="6">
        <f>+'22년 시즌'!K22+'23년 시즌'!K22+'24년 시즌'!K21</f>
        <v>22</v>
      </c>
      <c r="L14" s="6">
        <f>+'22년 시즌'!L22+'23년 시즌'!L22+'24년 시즌'!L21</f>
        <v>17</v>
      </c>
      <c r="M14" s="6">
        <f>+'22년 시즌'!M22+'23년 시즌'!M22+'24년 시즌'!M21</f>
        <v>16</v>
      </c>
      <c r="N14" s="6">
        <f>+'22년 시즌'!N22+'23년 시즌'!N22+'24년 시즌'!N21</f>
        <v>16</v>
      </c>
      <c r="O14" s="6">
        <f>+'22년 시즌'!O22+'23년 시즌'!O22+'24년 시즌'!O21</f>
        <v>17</v>
      </c>
      <c r="P14" s="84">
        <f t="shared" si="2"/>
        <v>0.2328767123</v>
      </c>
      <c r="Q14" s="9">
        <f t="shared" si="3"/>
        <v>0.4181818182</v>
      </c>
      <c r="R14" s="10">
        <f t="shared" si="4"/>
        <v>0.4794520548</v>
      </c>
      <c r="S14" s="11">
        <f t="shared" si="5"/>
        <v>0.897633873</v>
      </c>
      <c r="T14" s="21">
        <f t="shared" si="6"/>
        <v>0.4473684211</v>
      </c>
      <c r="U14" s="13">
        <f t="shared" si="7"/>
        <v>8</v>
      </c>
      <c r="V14" s="14">
        <f t="shared" si="8"/>
        <v>9</v>
      </c>
    </row>
    <row r="15" ht="16.5" customHeight="1">
      <c r="A15" s="4" t="s">
        <v>32</v>
      </c>
      <c r="B15" s="6">
        <f>+'22년 시즌'!B12+'23년 시즌'!B12+'24년 시즌'!B12</f>
        <v>20</v>
      </c>
      <c r="C15" s="47">
        <f t="shared" si="1"/>
        <v>0.3076923077</v>
      </c>
      <c r="D15" s="6">
        <f>+'22년 시즌'!D12+'23년 시즌'!D12+'24년 시즌'!D12</f>
        <v>41</v>
      </c>
      <c r="E15" s="6">
        <f>+'22년 시즌'!E12+'23년 시즌'!E12+'24년 시즌'!E12</f>
        <v>26</v>
      </c>
      <c r="F15" s="6">
        <f>+'22년 시즌'!F12+'23년 시즌'!F12+'24년 시즌'!F12</f>
        <v>8</v>
      </c>
      <c r="G15" s="6">
        <f>+'22년 시즌'!G12+'23년 시즌'!G12+'24년 시즌'!G12</f>
        <v>7</v>
      </c>
      <c r="H15" s="6">
        <f>+'22년 시즌'!H12+'23년 시즌'!H12+'24년 시즌'!H12</f>
        <v>1</v>
      </c>
      <c r="I15" s="6">
        <f>+'22년 시즌'!I12+'23년 시즌'!I12+'24년 시즌'!I12</f>
        <v>0</v>
      </c>
      <c r="J15" s="6">
        <f>+'22년 시즌'!J12+'23년 시즌'!J12+'24년 시즌'!J12</f>
        <v>0</v>
      </c>
      <c r="K15" s="6">
        <f>+'22년 시즌'!K12+'23년 시즌'!K12+'24년 시즌'!K12</f>
        <v>16</v>
      </c>
      <c r="L15" s="6">
        <f>+'22년 시즌'!L12+'23년 시즌'!L12+'24년 시즌'!L12</f>
        <v>5</v>
      </c>
      <c r="M15" s="6">
        <f>+'22년 시즌'!M12+'23년 시즌'!M12+'24년 시즌'!M12</f>
        <v>11</v>
      </c>
      <c r="N15" s="6">
        <f>+'22년 시즌'!N12+'23년 시즌'!N12+'24년 시즌'!N12</f>
        <v>8</v>
      </c>
      <c r="O15" s="6">
        <f>+'22년 시즌'!O12+'23년 시즌'!O12+'24년 시즌'!O12</f>
        <v>2</v>
      </c>
      <c r="P15" s="84">
        <f t="shared" si="2"/>
        <v>0.0487804878</v>
      </c>
      <c r="Q15" s="9">
        <f t="shared" si="3"/>
        <v>0.3461538462</v>
      </c>
      <c r="R15" s="10">
        <f t="shared" si="4"/>
        <v>0.3902439024</v>
      </c>
      <c r="S15" s="11">
        <f t="shared" si="5"/>
        <v>0.7363977486</v>
      </c>
      <c r="T15" s="18">
        <f t="shared" si="6"/>
        <v>0.08</v>
      </c>
      <c r="U15" s="13">
        <f t="shared" si="7"/>
        <v>17</v>
      </c>
      <c r="V15" s="14">
        <f t="shared" si="8"/>
        <v>13</v>
      </c>
    </row>
    <row r="16" ht="16.5" customHeight="1">
      <c r="A16" s="4" t="s">
        <v>31</v>
      </c>
      <c r="B16" s="6">
        <f>+'22년 시즌'!B11+'23년 시즌'!B11+'24년 시즌'!B11</f>
        <v>34</v>
      </c>
      <c r="C16" s="47">
        <f t="shared" si="1"/>
        <v>0.2786885246</v>
      </c>
      <c r="D16" s="6">
        <f>+'22년 시즌'!D11+'23년 시즌'!D11+'24년 시즌'!D11</f>
        <v>69</v>
      </c>
      <c r="E16" s="6">
        <f>+'22년 시즌'!E11+'23년 시즌'!E11+'24년 시즌'!E11</f>
        <v>61</v>
      </c>
      <c r="F16" s="6">
        <f>+'22년 시즌'!F11+'23년 시즌'!F11+'24년 시즌'!F11</f>
        <v>17</v>
      </c>
      <c r="G16" s="6">
        <f>+'22년 시즌'!G11+'23년 시즌'!G11+'24년 시즌'!G11</f>
        <v>15</v>
      </c>
      <c r="H16" s="6">
        <f>+'22년 시즌'!H11+'23년 시즌'!H11+'24년 시즌'!H11</f>
        <v>2</v>
      </c>
      <c r="I16" s="6">
        <f>+'22년 시즌'!I11+'23년 시즌'!I11+'24년 시즌'!I11</f>
        <v>0</v>
      </c>
      <c r="J16" s="6">
        <f>+'22년 시즌'!J11+'23년 시즌'!J11+'24년 시즌'!J11</f>
        <v>0</v>
      </c>
      <c r="K16" s="6">
        <f>+'22년 시즌'!K11+'23년 시즌'!K11+'24년 시즌'!K11</f>
        <v>20</v>
      </c>
      <c r="L16" s="6">
        <f>+'22년 시즌'!L11+'23년 시즌'!L11+'24년 시즌'!L11</f>
        <v>15</v>
      </c>
      <c r="M16" s="6">
        <f>+'22년 시즌'!M11+'23년 시즌'!M11+'24년 시즌'!M11</f>
        <v>15</v>
      </c>
      <c r="N16" s="6">
        <f>+'22년 시즌'!N11+'23년 시즌'!N11+'24년 시즌'!N11</f>
        <v>8</v>
      </c>
      <c r="O16" s="6">
        <f>+'22년 시즌'!O11+'23년 시즌'!O11+'24년 시즌'!O11</f>
        <v>14</v>
      </c>
      <c r="P16" s="84">
        <f t="shared" si="2"/>
        <v>0.2028985507</v>
      </c>
      <c r="Q16" s="9">
        <f t="shared" si="3"/>
        <v>0.3114754098</v>
      </c>
      <c r="R16" s="10">
        <f t="shared" si="4"/>
        <v>0.3623188406</v>
      </c>
      <c r="S16" s="11">
        <f t="shared" si="5"/>
        <v>0.6737942504</v>
      </c>
      <c r="T16" s="16">
        <f t="shared" si="6"/>
        <v>0.3181818182</v>
      </c>
      <c r="U16" s="13">
        <f t="shared" si="7"/>
        <v>19</v>
      </c>
      <c r="V16" s="14">
        <f t="shared" si="8"/>
        <v>14</v>
      </c>
    </row>
    <row r="17" ht="16.5" customHeight="1">
      <c r="A17" s="4" t="s">
        <v>29</v>
      </c>
      <c r="B17" s="6">
        <f>+'22년 시즌'!B9+'23년 시즌'!B9+'24년 시즌'!B9</f>
        <v>22</v>
      </c>
      <c r="C17" s="47">
        <f t="shared" si="1"/>
        <v>0.275</v>
      </c>
      <c r="D17" s="6">
        <f>+'22년 시즌'!D9+'23년 시즌'!D9+'24년 시즌'!D9</f>
        <v>48</v>
      </c>
      <c r="E17" s="6">
        <f>+'22년 시즌'!E9+'23년 시즌'!E9+'24년 시즌'!E9</f>
        <v>40</v>
      </c>
      <c r="F17" s="6">
        <f>+'22년 시즌'!F9+'23년 시즌'!F9+'24년 시즌'!F9</f>
        <v>11</v>
      </c>
      <c r="G17" s="6">
        <f>+'22년 시즌'!G9+'23년 시즌'!G9+'24년 시즌'!G9</f>
        <v>8</v>
      </c>
      <c r="H17" s="6">
        <f>+'22년 시즌'!H9+'23년 시즌'!H9+'24년 시즌'!H9</f>
        <v>1</v>
      </c>
      <c r="I17" s="6">
        <f>+'22년 시즌'!I9+'23년 시즌'!I9+'24년 시즌'!I9</f>
        <v>0</v>
      </c>
      <c r="J17" s="6">
        <f>+'22년 시즌'!J9+'23년 시즌'!J9+'24년 시즌'!J9</f>
        <v>0</v>
      </c>
      <c r="K17" s="6">
        <f>+'22년 시즌'!K9+'23년 시즌'!K9+'24년 시즌'!K9</f>
        <v>10</v>
      </c>
      <c r="L17" s="6">
        <f>+'22년 시즌'!L9+'23년 시즌'!L9+'24년 시즌'!L9</f>
        <v>6</v>
      </c>
      <c r="M17" s="6">
        <f>+'22년 시즌'!M9+'23년 시즌'!M9+'24년 시즌'!M9</f>
        <v>8</v>
      </c>
      <c r="N17" s="6">
        <f>+'22년 시즌'!N9+'23년 시즌'!N9+'24년 시즌'!N9</f>
        <v>8</v>
      </c>
      <c r="O17" s="6">
        <f>+'22년 시즌'!O9+'23년 시즌'!O9+'24년 시즌'!O9</f>
        <v>16</v>
      </c>
      <c r="P17" s="85">
        <f t="shared" si="2"/>
        <v>0.3333333333</v>
      </c>
      <c r="Q17" s="9">
        <f t="shared" si="3"/>
        <v>0.25</v>
      </c>
      <c r="R17" s="10">
        <f t="shared" si="4"/>
        <v>0.3958333333</v>
      </c>
      <c r="S17" s="11">
        <f t="shared" si="5"/>
        <v>0.6458333333</v>
      </c>
      <c r="T17" s="16">
        <f t="shared" si="6"/>
        <v>0.5517241379</v>
      </c>
      <c r="U17" s="13">
        <f t="shared" si="7"/>
        <v>15</v>
      </c>
      <c r="V17" s="14">
        <f t="shared" si="8"/>
        <v>17</v>
      </c>
    </row>
    <row r="18" ht="16.5" customHeight="1">
      <c r="A18" s="4" t="s">
        <v>25</v>
      </c>
      <c r="B18" s="6">
        <f>+'22년 시즌'!B5+'23년 시즌'!B5+'24년 시즌'!B5</f>
        <v>29</v>
      </c>
      <c r="C18" s="47">
        <f t="shared" si="1"/>
        <v>0.1935483871</v>
      </c>
      <c r="D18" s="6">
        <f>+'22년 시즌'!D5+'23년 시즌'!D5+'24년 시즌'!D5</f>
        <v>55</v>
      </c>
      <c r="E18" s="6">
        <f>+'22년 시즌'!E5+'23년 시즌'!E5+'24년 시즌'!E5</f>
        <v>31</v>
      </c>
      <c r="F18" s="6">
        <f>+'22년 시즌'!F5+'23년 시즌'!F5+'24년 시즌'!F5</f>
        <v>6</v>
      </c>
      <c r="G18" s="6">
        <f>+'22년 시즌'!G5+'23년 시즌'!G5+'24년 시즌'!G5</f>
        <v>4</v>
      </c>
      <c r="H18" s="6">
        <f>+'22년 시즌'!H5+'23년 시즌'!H5+'24년 시즌'!H5</f>
        <v>2</v>
      </c>
      <c r="I18" s="6">
        <f>+'22년 시즌'!I5+'23년 시즌'!I5+'24년 시즌'!I5</f>
        <v>0</v>
      </c>
      <c r="J18" s="6">
        <f>+'22년 시즌'!J5+'23년 시즌'!J5+'24년 시즌'!J5</f>
        <v>0</v>
      </c>
      <c r="K18" s="6">
        <f>+'22년 시즌'!K5+'23년 시즌'!K5+'24년 시즌'!K5</f>
        <v>12</v>
      </c>
      <c r="L18" s="6">
        <f>+'22년 시즌'!L5+'23년 시즌'!L5+'24년 시즌'!L5</f>
        <v>8</v>
      </c>
      <c r="M18" s="6">
        <f>+'22년 시즌'!M5+'23년 시즌'!M5+'24년 시즌'!M5</f>
        <v>6</v>
      </c>
      <c r="N18" s="6">
        <f>+'22년 시즌'!N5+'23년 시즌'!N5+'24년 시즌'!N5</f>
        <v>23</v>
      </c>
      <c r="O18" s="6">
        <f>+'22년 시즌'!O5+'23년 시즌'!O5+'24년 시즌'!O5</f>
        <v>17</v>
      </c>
      <c r="P18" s="84">
        <f t="shared" si="2"/>
        <v>0.3090909091</v>
      </c>
      <c r="Q18" s="9">
        <f t="shared" si="3"/>
        <v>0.2580645161</v>
      </c>
      <c r="R18" s="10">
        <f t="shared" si="4"/>
        <v>0.5272727273</v>
      </c>
      <c r="S18" s="11">
        <f t="shared" si="5"/>
        <v>0.7853372434</v>
      </c>
      <c r="T18" s="16">
        <f t="shared" si="6"/>
        <v>0.6538461538</v>
      </c>
      <c r="U18" s="13">
        <f t="shared" si="7"/>
        <v>5</v>
      </c>
      <c r="V18" s="14">
        <f t="shared" si="8"/>
        <v>12</v>
      </c>
    </row>
    <row r="19" ht="16.5" customHeight="1">
      <c r="A19" s="4" t="s">
        <v>40</v>
      </c>
      <c r="B19" s="6">
        <f>+'22년 시즌'!B20+'23년 시즌'!B20+'24년 시즌'!B19</f>
        <v>33</v>
      </c>
      <c r="C19" s="47">
        <f t="shared" si="1"/>
        <v>0.1818181818</v>
      </c>
      <c r="D19" s="6">
        <f>+'22년 시즌'!D20+'23년 시즌'!D20+'24년 시즌'!D19</f>
        <v>64</v>
      </c>
      <c r="E19" s="6">
        <f>+'22년 시즌'!E20+'23년 시즌'!E20+'24년 시즌'!E19</f>
        <v>44</v>
      </c>
      <c r="F19" s="6">
        <f>+'22년 시즌'!F20+'23년 시즌'!F20+'24년 시즌'!F19</f>
        <v>8</v>
      </c>
      <c r="G19" s="6">
        <f>+'22년 시즌'!G20+'23년 시즌'!G20+'24년 시즌'!G19</f>
        <v>6</v>
      </c>
      <c r="H19" s="6">
        <f>+'22년 시즌'!H20+'23년 시즌'!H20+'24년 시즌'!H19</f>
        <v>2</v>
      </c>
      <c r="I19" s="6">
        <f>+'22년 시즌'!I20+'23년 시즌'!I20+'24년 시즌'!I19</f>
        <v>0</v>
      </c>
      <c r="J19" s="6">
        <f>+'22년 시즌'!J20+'23년 시즌'!J20+'24년 시즌'!J19</f>
        <v>0</v>
      </c>
      <c r="K19" s="6">
        <f>+'22년 시즌'!K20+'23년 시즌'!K20+'24년 시즌'!K19</f>
        <v>16</v>
      </c>
      <c r="L19" s="6">
        <f>+'22년 시즌'!L20+'23년 시즌'!L20+'24년 시즌'!L19</f>
        <v>16</v>
      </c>
      <c r="M19" s="6">
        <f>+'22년 시즌'!M20+'23년 시즌'!M20+'24년 시즌'!M19</f>
        <v>17</v>
      </c>
      <c r="N19" s="6">
        <f>+'22년 시즌'!N20+'23년 시즌'!N20+'24년 시즌'!N19</f>
        <v>20</v>
      </c>
      <c r="O19" s="6">
        <f>+'22년 시즌'!O20+'23년 시즌'!O20+'24년 시즌'!O19</f>
        <v>18</v>
      </c>
      <c r="P19" s="84">
        <f t="shared" si="2"/>
        <v>0.28125</v>
      </c>
      <c r="Q19" s="9">
        <f t="shared" si="3"/>
        <v>0.2272727273</v>
      </c>
      <c r="R19" s="10">
        <f t="shared" si="4"/>
        <v>0.4375</v>
      </c>
      <c r="S19" s="11">
        <f t="shared" si="5"/>
        <v>0.6647727273</v>
      </c>
      <c r="T19" s="20">
        <f t="shared" si="6"/>
        <v>0.5</v>
      </c>
      <c r="U19" s="13">
        <f t="shared" si="7"/>
        <v>12</v>
      </c>
      <c r="V19" s="14">
        <f t="shared" si="8"/>
        <v>16</v>
      </c>
    </row>
    <row r="20" ht="16.5" customHeight="1">
      <c r="A20" s="4" t="s">
        <v>24</v>
      </c>
      <c r="B20" s="6">
        <f>+'22년 시즌'!B4+'23년 시즌'!B4+'24년 시즌'!B4</f>
        <v>19</v>
      </c>
      <c r="C20" s="47">
        <f t="shared" si="1"/>
        <v>0.1428571429</v>
      </c>
      <c r="D20" s="6">
        <f>+'22년 시즌'!D4+'23년 시즌'!D4+'24년 시즌'!D4</f>
        <v>25</v>
      </c>
      <c r="E20" s="6">
        <f>+'22년 시즌'!E4+'23년 시즌'!E4+'24년 시즌'!E4</f>
        <v>21</v>
      </c>
      <c r="F20" s="6">
        <f>+'22년 시즌'!F4+'23년 시즌'!F4+'24년 시즌'!F4</f>
        <v>3</v>
      </c>
      <c r="G20" s="6">
        <f>+'22년 시즌'!G4+'23년 시즌'!G4+'24년 시즌'!G4</f>
        <v>2</v>
      </c>
      <c r="H20" s="6">
        <f>+'22년 시즌'!H4+'23년 시즌'!H4+'24년 시즌'!H4</f>
        <v>0</v>
      </c>
      <c r="I20" s="6">
        <f>+'22년 시즌'!I4+'23년 시즌'!I4+'24년 시즌'!I4</f>
        <v>1</v>
      </c>
      <c r="J20" s="6">
        <f>+'22년 시즌'!J4+'23년 시즌'!J4+'24년 시즌'!J4</f>
        <v>0</v>
      </c>
      <c r="K20" s="6">
        <f>+'22년 시즌'!K4+'23년 시즌'!K4+'24년 시즌'!K4</f>
        <v>7</v>
      </c>
      <c r="L20" s="6">
        <f>+'22년 시즌'!L4+'23년 시즌'!L4+'24년 시즌'!L4</f>
        <v>4</v>
      </c>
      <c r="M20" s="6">
        <f>+'22년 시즌'!M4+'23년 시즌'!M4+'24년 시즌'!M4</f>
        <v>8</v>
      </c>
      <c r="N20" s="6">
        <f>+'22년 시즌'!N4+'23년 시즌'!N4+'24년 시즌'!N4</f>
        <v>4</v>
      </c>
      <c r="O20" s="6">
        <f>+'22년 시즌'!O4+'23년 시즌'!O4+'24년 시즌'!O4</f>
        <v>11</v>
      </c>
      <c r="P20" s="85">
        <f t="shared" si="2"/>
        <v>0.44</v>
      </c>
      <c r="Q20" s="9">
        <f t="shared" si="3"/>
        <v>0.2380952381</v>
      </c>
      <c r="R20" s="10">
        <f t="shared" si="4"/>
        <v>0.28</v>
      </c>
      <c r="S20" s="11">
        <f t="shared" si="5"/>
        <v>0.5180952381</v>
      </c>
      <c r="T20" s="12">
        <f t="shared" si="6"/>
        <v>0.6111111111</v>
      </c>
      <c r="U20" s="13">
        <f t="shared" si="7"/>
        <v>21</v>
      </c>
      <c r="V20" s="14">
        <f t="shared" si="8"/>
        <v>20</v>
      </c>
    </row>
    <row r="21" ht="16.5" customHeight="1">
      <c r="A21" s="4" t="s">
        <v>34</v>
      </c>
      <c r="B21" s="6">
        <f>+'22년 시즌'!B14+'23년 시즌'!B14</f>
        <v>14</v>
      </c>
      <c r="C21" s="47">
        <f t="shared" si="1"/>
        <v>0.1666666667</v>
      </c>
      <c r="D21" s="6">
        <f>+'22년 시즌'!D14+'23년 시즌'!D14</f>
        <v>33</v>
      </c>
      <c r="E21" s="6">
        <f>+'22년 시즌'!E14+'23년 시즌'!E14</f>
        <v>24</v>
      </c>
      <c r="F21" s="6">
        <f>+'22년 시즌'!F14+'23년 시즌'!F14</f>
        <v>4</v>
      </c>
      <c r="G21" s="6">
        <f>+'22년 시즌'!G14+'23년 시즌'!G14</f>
        <v>3</v>
      </c>
      <c r="H21" s="6">
        <f>+'22년 시즌'!H14+'23년 시즌'!H14</f>
        <v>0</v>
      </c>
      <c r="I21" s="6">
        <f>+'22년 시즌'!I14+'23년 시즌'!I14</f>
        <v>1</v>
      </c>
      <c r="J21" s="6">
        <f>+'22년 시즌'!J14+'23년 시즌'!J14</f>
        <v>0</v>
      </c>
      <c r="K21" s="6">
        <f>+'22년 시즌'!K14+'23년 시즌'!K14</f>
        <v>10</v>
      </c>
      <c r="L21" s="6">
        <f>+'22년 시즌'!L14+'23년 시즌'!L14</f>
        <v>2</v>
      </c>
      <c r="M21" s="6">
        <f>+'22년 시즌'!M14+'23년 시즌'!M14</f>
        <v>5</v>
      </c>
      <c r="N21" s="6">
        <f>+'22년 시즌'!N14+'23년 시즌'!N14</f>
        <v>9</v>
      </c>
      <c r="O21" s="6">
        <f>+'22년 시즌'!O14+'23년 시즌'!O14</f>
        <v>11</v>
      </c>
      <c r="P21" s="84">
        <f t="shared" si="2"/>
        <v>0.3333333333</v>
      </c>
      <c r="Q21" s="9">
        <f t="shared" si="3"/>
        <v>0.25</v>
      </c>
      <c r="R21" s="10">
        <f t="shared" si="4"/>
        <v>0.3939393939</v>
      </c>
      <c r="S21" s="11">
        <f t="shared" si="5"/>
        <v>0.6439393939</v>
      </c>
      <c r="T21" s="20">
        <f t="shared" si="6"/>
        <v>0.55</v>
      </c>
      <c r="U21" s="13">
        <f t="shared" si="7"/>
        <v>16</v>
      </c>
      <c r="V21" s="14">
        <f t="shared" si="8"/>
        <v>18</v>
      </c>
    </row>
    <row r="22" ht="16.5" customHeight="1">
      <c r="A22" s="4" t="s">
        <v>35</v>
      </c>
      <c r="B22" s="6">
        <f>+'22년 시즌'!B15+'23년 시즌'!B15+'24년 시즌'!B14</f>
        <v>34</v>
      </c>
      <c r="C22" s="47">
        <f t="shared" si="1"/>
        <v>0.2166666667</v>
      </c>
      <c r="D22" s="6">
        <f>+'22년 시즌'!D15+'23년 시즌'!D15+'24년 시즌'!D14</f>
        <v>85</v>
      </c>
      <c r="E22" s="6">
        <f>+'22년 시즌'!E15+'23년 시즌'!E15+'24년 시즌'!E14</f>
        <v>60</v>
      </c>
      <c r="F22" s="6">
        <f>+'22년 시즌'!F15+'23년 시즌'!F15+'24년 시즌'!F14</f>
        <v>13</v>
      </c>
      <c r="G22" s="6">
        <f>+'22년 시즌'!G15+'23년 시즌'!G15+'24년 시즌'!G14</f>
        <v>10</v>
      </c>
      <c r="H22" s="6">
        <f>+'22년 시즌'!H15+'23년 시즌'!H15+'24년 시즌'!H14</f>
        <v>3</v>
      </c>
      <c r="I22" s="6">
        <f>+'22년 시즌'!I15+'23년 시즌'!I15+'24년 시즌'!I14</f>
        <v>0</v>
      </c>
      <c r="J22" s="6">
        <f>+'22년 시즌'!J15+'23년 시즌'!J15+'24년 시즌'!J14</f>
        <v>0</v>
      </c>
      <c r="K22" s="6">
        <f>+'22년 시즌'!K15+'23년 시즌'!K15+'24년 시즌'!K14</f>
        <v>18</v>
      </c>
      <c r="L22" s="6">
        <f>+'22년 시즌'!L15+'23년 시즌'!L15+'24년 시즌'!L14</f>
        <v>17</v>
      </c>
      <c r="M22" s="6">
        <f>+'22년 시즌'!M15+'23년 시즌'!M15+'24년 시즌'!M14</f>
        <v>14</v>
      </c>
      <c r="N22" s="6">
        <f>+'22년 시즌'!N15+'23년 시즌'!N15+'24년 시즌'!N14</f>
        <v>21</v>
      </c>
      <c r="O22" s="6">
        <f>+'22년 시즌'!O15+'23년 시즌'!O15+'24년 시즌'!O14</f>
        <v>32</v>
      </c>
      <c r="P22" s="84">
        <f t="shared" si="2"/>
        <v>0.3764705882</v>
      </c>
      <c r="Q22" s="9">
        <f t="shared" si="3"/>
        <v>0.2666666667</v>
      </c>
      <c r="R22" s="10">
        <f t="shared" si="4"/>
        <v>0.4</v>
      </c>
      <c r="S22" s="11">
        <f t="shared" si="5"/>
        <v>0.6666666667</v>
      </c>
      <c r="T22" s="21">
        <f t="shared" si="6"/>
        <v>0.6274509804</v>
      </c>
      <c r="U22" s="13">
        <f t="shared" si="7"/>
        <v>14</v>
      </c>
      <c r="V22" s="14">
        <f t="shared" si="8"/>
        <v>15</v>
      </c>
    </row>
    <row r="23" ht="16.5" customHeight="1">
      <c r="A23" s="4" t="s">
        <v>44</v>
      </c>
      <c r="B23" s="6">
        <f>+'22년 시즌'!B24+'23년 시즌'!B24+'24년 시즌'!B23</f>
        <v>19</v>
      </c>
      <c r="C23" s="47">
        <f t="shared" si="1"/>
        <v>0.1935483871</v>
      </c>
      <c r="D23" s="6">
        <f>+'22년 시즌'!D24+'23년 시즌'!D24+'24년 시즌'!D23</f>
        <v>49</v>
      </c>
      <c r="E23" s="6">
        <f>+'22년 시즌'!E24+'23년 시즌'!E24+'24년 시즌'!E23</f>
        <v>31</v>
      </c>
      <c r="F23" s="6">
        <f>+'22년 시즌'!F24+'23년 시즌'!F24+'24년 시즌'!F23</f>
        <v>6</v>
      </c>
      <c r="G23" s="6">
        <f>+'22년 시즌'!G24+'23년 시즌'!G24+'24년 시즌'!G23</f>
        <v>6</v>
      </c>
      <c r="H23" s="6">
        <f>+'22년 시즌'!H24+'23년 시즌'!H24+'24년 시즌'!H23</f>
        <v>0</v>
      </c>
      <c r="I23" s="6">
        <f>+'22년 시즌'!I24+'23년 시즌'!I24+'24년 시즌'!I23</f>
        <v>0</v>
      </c>
      <c r="J23" s="6">
        <f>+'22년 시즌'!J24+'23년 시즌'!J24+'24년 시즌'!J23</f>
        <v>0</v>
      </c>
      <c r="K23" s="6">
        <f>+'22년 시즌'!K24+'23년 시즌'!K24+'24년 시즌'!K23</f>
        <v>14</v>
      </c>
      <c r="L23" s="6">
        <f>+'22년 시즌'!L24+'23년 시즌'!L24+'24년 시즌'!L23</f>
        <v>5</v>
      </c>
      <c r="M23" s="6">
        <f>+'22년 시즌'!M24+'23년 시즌'!M24+'24년 시즌'!M23</f>
        <v>4</v>
      </c>
      <c r="N23" s="6">
        <f>+'22년 시즌'!N24+'23년 시즌'!N24+'24년 시즌'!N23</f>
        <v>11</v>
      </c>
      <c r="O23" s="6">
        <f>+'22년 시즌'!O24+'23년 시즌'!O24+'24년 시즌'!O23</f>
        <v>9</v>
      </c>
      <c r="P23" s="84">
        <f t="shared" si="2"/>
        <v>0.1836734694</v>
      </c>
      <c r="Q23" s="9">
        <f t="shared" si="3"/>
        <v>0.1935483871</v>
      </c>
      <c r="R23" s="10">
        <f t="shared" si="4"/>
        <v>0.3469387755</v>
      </c>
      <c r="S23" s="11">
        <f t="shared" si="5"/>
        <v>0.5404871626</v>
      </c>
      <c r="T23" s="22">
        <f t="shared" si="6"/>
        <v>0.28125</v>
      </c>
      <c r="U23" s="13">
        <f t="shared" si="7"/>
        <v>20</v>
      </c>
      <c r="V23" s="14">
        <f t="shared" si="8"/>
        <v>19</v>
      </c>
    </row>
    <row r="24" ht="16.5" customHeight="1">
      <c r="A24" s="4" t="s">
        <v>27</v>
      </c>
      <c r="B24" s="6">
        <f>+'22년 시즌'!B7+'23년 시즌'!B7+'24년 시즌'!B7</f>
        <v>4</v>
      </c>
      <c r="C24" s="47">
        <f t="shared" si="1"/>
        <v>0</v>
      </c>
      <c r="D24" s="6">
        <f>+'22년 시즌'!D7+'23년 시즌'!D7+'24년 시즌'!D7</f>
        <v>11</v>
      </c>
      <c r="E24" s="6">
        <f>+'22년 시즌'!E7+'23년 시즌'!E7+'24년 시즌'!E7</f>
        <v>7</v>
      </c>
      <c r="F24" s="6">
        <f>+'22년 시즌'!F7+'23년 시즌'!F7+'24년 시즌'!F7</f>
        <v>0</v>
      </c>
      <c r="G24" s="6">
        <f>+'22년 시즌'!G7+'23년 시즌'!G7+'24년 시즌'!G7</f>
        <v>0</v>
      </c>
      <c r="H24" s="6">
        <f>+'22년 시즌'!H7+'23년 시즌'!H7+'24년 시즌'!H7</f>
        <v>0</v>
      </c>
      <c r="I24" s="6">
        <f>+'22년 시즌'!I7+'23년 시즌'!I7+'24년 시즌'!I7</f>
        <v>0</v>
      </c>
      <c r="J24" s="6">
        <f>+'22년 시즌'!J7+'23년 시즌'!J7+'24년 시즌'!J7</f>
        <v>0</v>
      </c>
      <c r="K24" s="6">
        <f>+'22년 시즌'!K7+'23년 시즌'!K7+'24년 시즌'!K7</f>
        <v>4</v>
      </c>
      <c r="L24" s="6">
        <f>+'22년 시즌'!L7+'23년 시즌'!L7+'24년 시즌'!L7</f>
        <v>6</v>
      </c>
      <c r="M24" s="6">
        <f>+'22년 시즌'!M7+'23년 시즌'!M7+'24년 시즌'!M7</f>
        <v>1</v>
      </c>
      <c r="N24" s="6">
        <f>+'22년 시즌'!N7+'23년 시즌'!N7+'24년 시즌'!N7</f>
        <v>4</v>
      </c>
      <c r="O24" s="6">
        <f>+'22년 시즌'!O7+'23년 시즌'!O7+'24년 시즌'!O7</f>
        <v>2</v>
      </c>
      <c r="P24" s="84">
        <f t="shared" si="2"/>
        <v>0.1818181818</v>
      </c>
      <c r="Q24" s="9">
        <f t="shared" si="3"/>
        <v>0</v>
      </c>
      <c r="R24" s="10">
        <f t="shared" si="4"/>
        <v>0.3636363636</v>
      </c>
      <c r="S24" s="11">
        <f t="shared" si="5"/>
        <v>0.3636363636</v>
      </c>
      <c r="T24" s="22">
        <f t="shared" si="6"/>
        <v>0.2857142857</v>
      </c>
      <c r="U24" s="13">
        <f t="shared" si="7"/>
        <v>18</v>
      </c>
      <c r="V24" s="14">
        <f t="shared" si="8"/>
        <v>21</v>
      </c>
    </row>
    <row r="25" ht="16.5" customHeight="1">
      <c r="A25" s="23" t="s">
        <v>45</v>
      </c>
      <c r="B25" s="24"/>
      <c r="C25" s="25">
        <f t="shared" si="1"/>
        <v>0.3874904653</v>
      </c>
      <c r="D25" s="24">
        <f t="shared" ref="D25:O25" si="9">SUM(D4:D24)</f>
        <v>1667</v>
      </c>
      <c r="E25" s="24">
        <f t="shared" si="9"/>
        <v>1311</v>
      </c>
      <c r="F25" s="24">
        <f t="shared" si="9"/>
        <v>508</v>
      </c>
      <c r="G25" s="24">
        <f t="shared" si="9"/>
        <v>369</v>
      </c>
      <c r="H25" s="24">
        <f t="shared" si="9"/>
        <v>103</v>
      </c>
      <c r="I25" s="24">
        <f t="shared" si="9"/>
        <v>26</v>
      </c>
      <c r="J25" s="24">
        <f t="shared" si="9"/>
        <v>8</v>
      </c>
      <c r="K25" s="24">
        <f t="shared" si="9"/>
        <v>511</v>
      </c>
      <c r="L25" s="24">
        <f t="shared" si="9"/>
        <v>427</v>
      </c>
      <c r="M25" s="24">
        <f t="shared" si="9"/>
        <v>353</v>
      </c>
      <c r="N25" s="24">
        <f t="shared" si="9"/>
        <v>309</v>
      </c>
      <c r="O25" s="24">
        <f t="shared" si="9"/>
        <v>275</v>
      </c>
      <c r="P25" s="26">
        <f t="shared" si="2"/>
        <v>0.1649670066</v>
      </c>
      <c r="Q25" s="25">
        <f t="shared" si="3"/>
        <v>0.5225019069</v>
      </c>
      <c r="R25" s="25">
        <f t="shared" si="4"/>
        <v>0.4901019796</v>
      </c>
      <c r="S25" s="27">
        <f t="shared" si="5"/>
        <v>1.012603887</v>
      </c>
      <c r="T25" s="27"/>
      <c r="U25" s="27"/>
      <c r="V25" s="27"/>
    </row>
    <row r="26" ht="16.5" customHeight="1">
      <c r="T26" s="2"/>
    </row>
    <row r="27" ht="16.5" customHeight="1">
      <c r="A27" s="3" t="s">
        <v>46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9"/>
      <c r="U27" s="28"/>
      <c r="V27" s="28"/>
    </row>
    <row r="28" ht="16.5" customHeight="1">
      <c r="A28" s="4" t="s">
        <v>2</v>
      </c>
      <c r="B28" s="4" t="s">
        <v>3</v>
      </c>
      <c r="C28" s="4" t="s">
        <v>47</v>
      </c>
      <c r="D28" s="4" t="s">
        <v>48</v>
      </c>
      <c r="E28" s="4" t="s">
        <v>49</v>
      </c>
      <c r="F28" s="4" t="s">
        <v>50</v>
      </c>
      <c r="G28" s="4" t="s">
        <v>6</v>
      </c>
      <c r="H28" s="4" t="s">
        <v>51</v>
      </c>
      <c r="I28" s="4" t="s">
        <v>52</v>
      </c>
      <c r="J28" s="4" t="s">
        <v>53</v>
      </c>
      <c r="K28" s="4" t="s">
        <v>54</v>
      </c>
      <c r="L28" s="4" t="s">
        <v>55</v>
      </c>
      <c r="M28" s="4" t="s">
        <v>56</v>
      </c>
      <c r="N28" s="4" t="s">
        <v>57</v>
      </c>
      <c r="O28" s="4" t="s">
        <v>58</v>
      </c>
      <c r="P28" s="4" t="s">
        <v>59</v>
      </c>
      <c r="Q28" s="4" t="s">
        <v>60</v>
      </c>
      <c r="R28" s="4" t="s">
        <v>61</v>
      </c>
      <c r="S28" s="4" t="s">
        <v>62</v>
      </c>
      <c r="T28" s="4" t="s">
        <v>63</v>
      </c>
      <c r="U28" s="4" t="s">
        <v>64</v>
      </c>
      <c r="V28" s="4" t="s">
        <v>65</v>
      </c>
    </row>
    <row r="29" ht="16.5" customHeight="1">
      <c r="A29" s="30" t="s">
        <v>24</v>
      </c>
      <c r="B29" s="6">
        <f>+'22년 시즌'!B29+'23년 시즌'!B29+'24년 시즌'!B28</f>
        <v>15</v>
      </c>
      <c r="C29" s="6">
        <f>+'22년 시즌'!C29+'23년 시즌'!C29+'24년 시즌'!C28</f>
        <v>1</v>
      </c>
      <c r="D29" s="6">
        <f>+'22년 시즌'!D29+'23년 시즌'!D29+'24년 시즌'!D28</f>
        <v>2</v>
      </c>
      <c r="E29" s="6">
        <f>+'22년 시즌'!E29+'23년 시즌'!E29+'24년 시즌'!E28</f>
        <v>0</v>
      </c>
      <c r="F29" s="6">
        <f>+'22년 시즌'!F29+'23년 시즌'!F29+'24년 시즌'!F28</f>
        <v>105</v>
      </c>
      <c r="G29" s="6">
        <f>+'22년 시즌'!G29+'23년 시즌'!G29+'24년 시즌'!G28</f>
        <v>52</v>
      </c>
      <c r="H29" s="31">
        <f>+'22년 시즌'!H29+'23년 시즌'!H29+'24년 시즌'!H28</f>
        <v>8.999659999</v>
      </c>
      <c r="I29" s="6">
        <f>+'22년 시즌'!I29+'23년 시즌'!I29+'24년 시즌'!I28</f>
        <v>19</v>
      </c>
      <c r="J29" s="6">
        <f>+'22년 시즌'!J29+'23년 시즌'!J29+'24년 시즌'!J28</f>
        <v>0</v>
      </c>
      <c r="K29" s="6">
        <f>+'22년 시즌'!K29+'23년 시즌'!K29+'24년 시즌'!K28</f>
        <v>48</v>
      </c>
      <c r="L29" s="6">
        <f>+'22년 시즌'!L29+'23년 시즌'!L29+'24년 시즌'!L28</f>
        <v>4</v>
      </c>
      <c r="M29" s="6">
        <f>+'22년 시즌'!M29+'23년 시즌'!M29+'24년 시즌'!M28</f>
        <v>5</v>
      </c>
      <c r="N29" s="6">
        <f>+'22년 시즌'!N29+'23년 시즌'!N29+'24년 시즌'!N28</f>
        <v>56</v>
      </c>
      <c r="O29" s="6">
        <f>+'22년 시즌'!O29+'23년 시즌'!O29+'24년 시즌'!O28</f>
        <v>36</v>
      </c>
      <c r="P29" s="32">
        <f>+O29*9/H29</f>
        <v>36.00136005</v>
      </c>
      <c r="Q29" s="33">
        <f>(K29+L29)/H29</f>
        <v>5.777996058</v>
      </c>
      <c r="R29" s="34">
        <f>I29/H29</f>
        <v>2.111190867</v>
      </c>
      <c r="S29" s="34">
        <f t="shared" ref="S29:S37" si="10">H29/B29</f>
        <v>0.5999773333</v>
      </c>
      <c r="T29" s="33">
        <f>M29/H29</f>
        <v>0.555576544</v>
      </c>
      <c r="U29" s="35">
        <f>O29/N29</f>
        <v>0.6428571429</v>
      </c>
      <c r="V29" s="33">
        <f>(I29+K29+L29)/H29</f>
        <v>7.889186925</v>
      </c>
    </row>
    <row r="30" ht="16.5" customHeight="1">
      <c r="A30" s="30" t="s">
        <v>27</v>
      </c>
      <c r="B30" s="6">
        <f>+'22년 시즌'!B30+'23년 시즌'!B30+'24년 시즌'!B29</f>
        <v>1</v>
      </c>
      <c r="C30" s="6">
        <f>+'22년 시즌'!C30+'23년 시즌'!C30+'24년 시즌'!C29</f>
        <v>0</v>
      </c>
      <c r="D30" s="6">
        <f>+'22년 시즌'!D30+'23년 시즌'!D30+'24년 시즌'!D29</f>
        <v>0</v>
      </c>
      <c r="E30" s="6">
        <f>+'22년 시즌'!E30+'23년 시즌'!E30+'24년 시즌'!E29</f>
        <v>0</v>
      </c>
      <c r="F30" s="6">
        <f>+'22년 시즌'!F30+'23년 시즌'!F30+'24년 시즌'!F29</f>
        <v>1</v>
      </c>
      <c r="G30" s="6">
        <f>+'22년 시즌'!G30+'23년 시즌'!G30+'24년 시즌'!G29</f>
        <v>0</v>
      </c>
      <c r="H30" s="31">
        <f>+'22년 시즌'!H30+'23년 시즌'!H30+'24년 시즌'!H29</f>
        <v>0</v>
      </c>
      <c r="I30" s="6">
        <f>+'22년 시즌'!I30+'23년 시즌'!I30+'24년 시즌'!I29</f>
        <v>0</v>
      </c>
      <c r="J30" s="6">
        <f>+'22년 시즌'!J30+'23년 시즌'!J30+'24년 시즌'!J29</f>
        <v>0</v>
      </c>
      <c r="K30" s="6">
        <f>+'22년 시즌'!K30+'23년 시즌'!K30+'24년 시즌'!K29</f>
        <v>1</v>
      </c>
      <c r="L30" s="6">
        <f>+'22년 시즌'!L30+'23년 시즌'!L30+'24년 시즌'!L29</f>
        <v>0</v>
      </c>
      <c r="M30" s="6">
        <f>+'22년 시즌'!M30+'23년 시즌'!M30+'24년 시즌'!M29</f>
        <v>0</v>
      </c>
      <c r="N30" s="6">
        <f>+'22년 시즌'!N30+'23년 시즌'!N30+'24년 시즌'!N29</f>
        <v>0</v>
      </c>
      <c r="O30" s="6">
        <f>+'22년 시즌'!O30+'23년 시즌'!O30+'24년 시즌'!O29</f>
        <v>0</v>
      </c>
      <c r="P30" s="32">
        <v>0.0</v>
      </c>
      <c r="Q30" s="33" t="s">
        <v>66</v>
      </c>
      <c r="R30" s="34" t="s">
        <v>66</v>
      </c>
      <c r="S30" s="34">
        <f t="shared" si="10"/>
        <v>0</v>
      </c>
      <c r="T30" s="36" t="s">
        <v>66</v>
      </c>
      <c r="U30" s="36" t="s">
        <v>66</v>
      </c>
      <c r="V30" s="36" t="s">
        <v>66</v>
      </c>
    </row>
    <row r="31" ht="16.5" customHeight="1">
      <c r="A31" s="30" t="s">
        <v>29</v>
      </c>
      <c r="B31" s="6">
        <f>+'22년 시즌'!B31+'23년 시즌'!B31+'24년 시즌'!B30</f>
        <v>12</v>
      </c>
      <c r="C31" s="6">
        <f>+'22년 시즌'!C31+'23년 시즌'!C31+'24년 시즌'!C30</f>
        <v>2</v>
      </c>
      <c r="D31" s="6">
        <f>+'22년 시즌'!D31+'23년 시즌'!D31+'24년 시즌'!D30</f>
        <v>2</v>
      </c>
      <c r="E31" s="6">
        <f>+'22년 시즌'!E31+'23년 시즌'!E31+'24년 시즌'!E30</f>
        <v>0</v>
      </c>
      <c r="F31" s="6">
        <f>+'22년 시즌'!F31+'23년 시즌'!F31+'24년 시즌'!F30</f>
        <v>128</v>
      </c>
      <c r="G31" s="6">
        <f>+'22년 시즌'!G31+'23년 시즌'!G31+'24년 시즌'!G30</f>
        <v>96</v>
      </c>
      <c r="H31" s="31">
        <f>+'22년 시즌'!H31+'23년 시즌'!H31+'24년 시즌'!H30</f>
        <v>13.99996633</v>
      </c>
      <c r="I31" s="6">
        <f>+'22년 시즌'!I31+'23년 시즌'!I31+'24년 시즌'!I30</f>
        <v>37</v>
      </c>
      <c r="J31" s="6">
        <f>+'22년 시즌'!J31+'23년 시즌'!J31+'24년 시즌'!J30</f>
        <v>3</v>
      </c>
      <c r="K31" s="6">
        <f>+'22년 시즌'!K31+'23년 시즌'!K31+'24년 시즌'!K30</f>
        <v>27</v>
      </c>
      <c r="L31" s="6">
        <f>+'22년 시즌'!L31+'23년 시즌'!L31+'24년 시즌'!L30</f>
        <v>5</v>
      </c>
      <c r="M31" s="6">
        <f>+'22년 시즌'!M31+'23년 시즌'!M31+'24년 시즌'!M30</f>
        <v>13</v>
      </c>
      <c r="N31" s="6">
        <f>+'22년 시즌'!N31+'23년 시즌'!N31+'24년 시즌'!N30</f>
        <v>55</v>
      </c>
      <c r="O31" s="6">
        <f>+'22년 시즌'!O31+'23년 시즌'!O31+'24년 시즌'!O30</f>
        <v>33</v>
      </c>
      <c r="P31" s="32">
        <f t="shared" ref="P31:P33" si="11">+O31*9/H31</f>
        <v>21.21433673</v>
      </c>
      <c r="Q31" s="33">
        <f t="shared" ref="Q31:Q37" si="12">(K31+L31)/H31</f>
        <v>2.285719783</v>
      </c>
      <c r="R31" s="34">
        <f t="shared" ref="R31:R37" si="13">I31/H31</f>
        <v>2.642863499</v>
      </c>
      <c r="S31" s="34">
        <f t="shared" si="10"/>
        <v>1.166663861</v>
      </c>
      <c r="T31" s="33">
        <f t="shared" ref="T31:T37" si="14">M31/H31</f>
        <v>0.9285736618</v>
      </c>
      <c r="U31" s="35">
        <f t="shared" ref="U31:U33" si="15">O31/N31</f>
        <v>0.6</v>
      </c>
      <c r="V31" s="33">
        <f t="shared" ref="V31:V37" si="16">(I31+K31+L31)/H31</f>
        <v>4.928583282</v>
      </c>
    </row>
    <row r="32" ht="16.5" customHeight="1">
      <c r="A32" s="30" t="s">
        <v>33</v>
      </c>
      <c r="B32" s="6">
        <f>+'22년 시즌'!B32+'23년 시즌'!B32+'24년 시즌'!B31</f>
        <v>34</v>
      </c>
      <c r="C32" s="6">
        <f>+'22년 시즌'!C32+'23년 시즌'!C32+'24년 시즌'!C31</f>
        <v>11</v>
      </c>
      <c r="D32" s="6">
        <f>+'22년 시즌'!D32+'23년 시즌'!D32+'24년 시즌'!D31</f>
        <v>6</v>
      </c>
      <c r="E32" s="6">
        <f>+'22년 시즌'!E32+'23년 시즌'!E32+'24년 시즌'!E31</f>
        <v>2</v>
      </c>
      <c r="F32" s="6">
        <f>+'22년 시즌'!F32+'23년 시즌'!F32+'24년 시즌'!F31</f>
        <v>444</v>
      </c>
      <c r="G32" s="6">
        <f>+'22년 시즌'!G32+'23년 시즌'!G32+'24년 시즌'!G31</f>
        <v>381</v>
      </c>
      <c r="H32" s="31">
        <f>+'22년 시즌'!H32+'23년 시즌'!H32+'24년 시즌'!H31</f>
        <v>82.33326663</v>
      </c>
      <c r="I32" s="55">
        <f>+'22년 시즌'!I32+'23년 시즌'!I32+'24년 시즌'!I31</f>
        <v>103</v>
      </c>
      <c r="J32" s="55">
        <f>+'22년 시즌'!J32+'23년 시즌'!J32+'24년 시즌'!J31</f>
        <v>1</v>
      </c>
      <c r="K32" s="55">
        <f>+'22년 시즌'!K32+'23년 시즌'!K32+'24년 시즌'!K31</f>
        <v>58</v>
      </c>
      <c r="L32" s="55">
        <f>+'22년 시즌'!L32+'23년 시즌'!L32+'24년 시즌'!L31</f>
        <v>14</v>
      </c>
      <c r="M32" s="55">
        <f>+'22년 시즌'!M32+'23년 시즌'!M32+'24년 시즌'!M31</f>
        <v>82</v>
      </c>
      <c r="N32" s="55">
        <f>+'22년 시즌'!N32+'23년 시즌'!N32+'24년 시즌'!N31</f>
        <v>105</v>
      </c>
      <c r="O32" s="55">
        <f>+'22년 시즌'!O32+'23년 시즌'!O32+'24년 시즌'!O31</f>
        <v>66</v>
      </c>
      <c r="P32" s="32">
        <f t="shared" si="11"/>
        <v>7.214580743</v>
      </c>
      <c r="Q32" s="33">
        <f t="shared" si="12"/>
        <v>0.8744946356</v>
      </c>
      <c r="R32" s="34">
        <f t="shared" si="13"/>
        <v>1.251013159</v>
      </c>
      <c r="S32" s="34">
        <f t="shared" si="10"/>
        <v>2.421566666</v>
      </c>
      <c r="T32" s="33">
        <f t="shared" si="14"/>
        <v>0.9959522238</v>
      </c>
      <c r="U32" s="35">
        <f t="shared" si="15"/>
        <v>0.6285714286</v>
      </c>
      <c r="V32" s="33">
        <f t="shared" si="16"/>
        <v>2.125507795</v>
      </c>
    </row>
    <row r="33" ht="16.5" customHeight="1">
      <c r="A33" s="30" t="s">
        <v>36</v>
      </c>
      <c r="B33" s="6">
        <f>+'22년 시즌'!B33+'23년 시즌'!B33+'24년 시즌'!B33</f>
        <v>19</v>
      </c>
      <c r="C33" s="6">
        <f>+'22년 시즌'!C33+'23년 시즌'!C33+'24년 시즌'!C33</f>
        <v>2</v>
      </c>
      <c r="D33" s="6">
        <f>+'22년 시즌'!D33+'23년 시즌'!D33+'24년 시즌'!D33</f>
        <v>5</v>
      </c>
      <c r="E33" s="6">
        <f>+'22년 시즌'!E33+'23년 시즌'!E33+'24년 시즌'!E33</f>
        <v>0</v>
      </c>
      <c r="F33" s="6">
        <f>+'22년 시즌'!F33+'23년 시즌'!F33+'24년 시즌'!F33</f>
        <v>207</v>
      </c>
      <c r="G33" s="6">
        <f>+'22년 시즌'!G33+'23년 시즌'!G33+'24년 시즌'!G33</f>
        <v>143</v>
      </c>
      <c r="H33" s="31">
        <f>+'22년 시즌'!H33+'23년 시즌'!H33+'24년 시즌'!H33</f>
        <v>25.99992667</v>
      </c>
      <c r="I33" s="6">
        <f>+'22년 시즌'!I33+'23년 시즌'!I33+'24년 시즌'!I33</f>
        <v>58</v>
      </c>
      <c r="J33" s="6">
        <f>+'22년 시즌'!J33+'23년 시즌'!J33+'24년 시즌'!J33</f>
        <v>2</v>
      </c>
      <c r="K33" s="6">
        <f>+'22년 시즌'!K33+'23년 시즌'!K33+'24년 시즌'!K33</f>
        <v>61</v>
      </c>
      <c r="L33" s="6">
        <f>+'22년 시즌'!L33+'23년 시즌'!L33+'24년 시즌'!L33</f>
        <v>4</v>
      </c>
      <c r="M33" s="6">
        <f>+'22년 시즌'!M33+'23년 시즌'!M33+'24년 시즌'!M33</f>
        <v>27</v>
      </c>
      <c r="N33" s="6">
        <f>+'22년 시즌'!N33+'23년 시즌'!N33+'24년 시즌'!N33</f>
        <v>87</v>
      </c>
      <c r="O33" s="6">
        <f>+'22년 시즌'!O33+'23년 시즌'!O33+'24년 시즌'!O33</f>
        <v>68</v>
      </c>
      <c r="P33" s="32">
        <f t="shared" si="11"/>
        <v>23.53852793</v>
      </c>
      <c r="Q33" s="33">
        <f t="shared" si="12"/>
        <v>2.500007051</v>
      </c>
      <c r="R33" s="34">
        <f t="shared" si="13"/>
        <v>2.230775523</v>
      </c>
      <c r="S33" s="34">
        <f t="shared" si="10"/>
        <v>1.368417193</v>
      </c>
      <c r="T33" s="33">
        <f t="shared" si="14"/>
        <v>1.038464467</v>
      </c>
      <c r="U33" s="35">
        <f t="shared" si="15"/>
        <v>0.7816091954</v>
      </c>
      <c r="V33" s="33">
        <f t="shared" si="16"/>
        <v>4.730782574</v>
      </c>
    </row>
    <row r="34" ht="16.5" customHeight="1">
      <c r="A34" s="30" t="s">
        <v>37</v>
      </c>
      <c r="B34" s="6">
        <f>+'22년 시즌'!B34+'23년 시즌'!B34+'24년 시즌'!B34</f>
        <v>11</v>
      </c>
      <c r="C34" s="6">
        <f>+'22년 시즌'!C34+'23년 시즌'!C34+'24년 시즌'!C34</f>
        <v>2</v>
      </c>
      <c r="D34" s="6">
        <f>+'22년 시즌'!D34+'23년 시즌'!D34+'24년 시즌'!D34</f>
        <v>3</v>
      </c>
      <c r="E34" s="6">
        <f>+'22년 시즌'!E34+'23년 시즌'!E34+'24년 시즌'!E34</f>
        <v>0</v>
      </c>
      <c r="F34" s="6">
        <f>+'22년 시즌'!F34+'23년 시즌'!F34+'24년 시즌'!F34</f>
        <v>173</v>
      </c>
      <c r="G34" s="6">
        <f>+'22년 시즌'!G34+'23년 시즌'!G34+'24년 시즌'!G34</f>
        <v>127</v>
      </c>
      <c r="H34" s="31">
        <f>+'22년 시즌'!H34+'23년 시즌'!H34+'24년 시즌'!H34</f>
        <v>23.3332993</v>
      </c>
      <c r="I34" s="6">
        <f>+'22년 시즌'!I34+'23년 시즌'!I34+'24년 시즌'!I34</f>
        <v>66</v>
      </c>
      <c r="J34" s="6">
        <f>+'22년 시즌'!J34+'23년 시즌'!J34+'24년 시즌'!J34</f>
        <v>1</v>
      </c>
      <c r="K34" s="6">
        <f>+'22년 시즌'!K34+'23년 시즌'!K34+'24년 시즌'!K34</f>
        <v>33</v>
      </c>
      <c r="L34" s="6">
        <f>+'22년 시즌'!L34+'23년 시즌'!L34+'24년 시즌'!L34</f>
        <v>9</v>
      </c>
      <c r="M34" s="6">
        <f>+'22년 시즌'!M34+'23년 시즌'!M34+'24년 시즌'!M34</f>
        <v>27</v>
      </c>
      <c r="N34" s="6">
        <f>+'22년 시즌'!N34+'23년 시즌'!N34+'24년 시즌'!N34</f>
        <v>74</v>
      </c>
      <c r="O34" s="6">
        <f>+'22년 시즌'!O34+'23년 시즌'!O34+'24년 시즌'!O34</f>
        <v>62</v>
      </c>
      <c r="P34" s="32">
        <v>0.0</v>
      </c>
      <c r="Q34" s="33">
        <f t="shared" si="12"/>
        <v>1.800002625</v>
      </c>
      <c r="R34" s="34">
        <f t="shared" si="13"/>
        <v>2.828575554</v>
      </c>
      <c r="S34" s="34">
        <f t="shared" si="10"/>
        <v>2.121209027</v>
      </c>
      <c r="T34" s="36">
        <f t="shared" si="14"/>
        <v>1.157144545</v>
      </c>
      <c r="U34" s="36" t="s">
        <v>66</v>
      </c>
      <c r="V34" s="36">
        <f t="shared" si="16"/>
        <v>4.62857818</v>
      </c>
    </row>
    <row r="35" ht="16.5" customHeight="1">
      <c r="A35" s="30" t="s">
        <v>42</v>
      </c>
      <c r="B35" s="6">
        <f>+'22년 시즌'!B35+'23년 시즌'!B35+'24년 시즌'!B36</f>
        <v>8</v>
      </c>
      <c r="C35" s="6">
        <f>+'22년 시즌'!C35+'23년 시즌'!C35+'24년 시즌'!C36</f>
        <v>2</v>
      </c>
      <c r="D35" s="6">
        <f>+'22년 시즌'!D35+'23년 시즌'!D35+'24년 시즌'!D36</f>
        <v>2</v>
      </c>
      <c r="E35" s="6">
        <f>+'22년 시즌'!E35+'23년 시즌'!E35+'24년 시즌'!E36</f>
        <v>1</v>
      </c>
      <c r="F35" s="6">
        <f>+'22년 시즌'!F35+'23년 시즌'!F35+'24년 시즌'!F36</f>
        <v>102</v>
      </c>
      <c r="G35" s="6">
        <f>+'22년 시즌'!G35+'23년 시즌'!G35+'24년 시즌'!G36</f>
        <v>55</v>
      </c>
      <c r="H35" s="31">
        <f>+'22년 시즌'!H35+'23년 시즌'!H35+'24년 시즌'!H36</f>
        <v>13.66663333</v>
      </c>
      <c r="I35" s="6">
        <f>+'22년 시즌'!I35+'23년 시즌'!I35+'24년 시즌'!I36</f>
        <v>16</v>
      </c>
      <c r="J35" s="6">
        <f>+'22년 시즌'!J35+'23년 시즌'!J35+'24년 시즌'!J36</f>
        <v>1</v>
      </c>
      <c r="K35" s="6">
        <f>+'22년 시즌'!K35+'23년 시즌'!K35+'24년 시즌'!K36</f>
        <v>45</v>
      </c>
      <c r="L35" s="6">
        <f>+'22년 시즌'!L35+'23년 시즌'!L35+'24년 시즌'!L36</f>
        <v>1</v>
      </c>
      <c r="M35" s="6">
        <f>+'22년 시즌'!M35+'23년 시즌'!M35+'24년 시즌'!M36</f>
        <v>13</v>
      </c>
      <c r="N35" s="6">
        <f>+'22년 시즌'!N35+'23년 시즌'!N35+'24년 시즌'!N36</f>
        <v>36</v>
      </c>
      <c r="O35" s="6">
        <f>+'22년 시즌'!O35+'23년 시즌'!O35+'24년 시즌'!O36</f>
        <v>21</v>
      </c>
      <c r="P35" s="32">
        <f t="shared" ref="P35:P37" si="17">+O35*9/H35</f>
        <v>13.82930203</v>
      </c>
      <c r="Q35" s="33">
        <f t="shared" si="12"/>
        <v>3.365861869</v>
      </c>
      <c r="R35" s="34">
        <f t="shared" si="13"/>
        <v>1.170734563</v>
      </c>
      <c r="S35" s="34">
        <f t="shared" si="10"/>
        <v>1.708329166</v>
      </c>
      <c r="T35" s="33">
        <f t="shared" si="14"/>
        <v>0.9512218325</v>
      </c>
      <c r="U35" s="35">
        <f t="shared" ref="U35:U37" si="18">O35/N35</f>
        <v>0.5833333333</v>
      </c>
      <c r="V35" s="33">
        <f t="shared" si="16"/>
        <v>4.536596432</v>
      </c>
    </row>
    <row r="36" ht="16.5" customHeight="1">
      <c r="A36" s="30" t="s">
        <v>43</v>
      </c>
      <c r="B36" s="6">
        <f>+'22년 시즌'!B36+'23년 시즌'!B36+'24년 시즌'!B37</f>
        <v>38</v>
      </c>
      <c r="C36" s="6">
        <f>+'22년 시즌'!C36+'23년 시즌'!C36+'24년 시즌'!C37</f>
        <v>8</v>
      </c>
      <c r="D36" s="6">
        <f>+'22년 시즌'!D36+'23년 시즌'!D36+'24년 시즌'!D37</f>
        <v>11</v>
      </c>
      <c r="E36" s="6">
        <f>+'22년 시즌'!E36+'23년 시즌'!E36+'24년 시즌'!E37</f>
        <v>3</v>
      </c>
      <c r="F36" s="6">
        <f>+'22년 시즌'!F36+'23년 시즌'!F36+'24년 시즌'!F37</f>
        <v>550</v>
      </c>
      <c r="G36" s="6">
        <f>+'22년 시즌'!G36+'23년 시즌'!G36+'24년 시즌'!G37</f>
        <v>397</v>
      </c>
      <c r="H36" s="31">
        <f>+'22년 시즌'!H36+'23년 시즌'!H36+'24년 시즌'!H37</f>
        <v>81.66663298</v>
      </c>
      <c r="I36" s="6">
        <f>+'22년 시즌'!I36+'23년 시즌'!I36+'24년 시즌'!I37</f>
        <v>133</v>
      </c>
      <c r="J36" s="6">
        <f>+'22년 시즌'!J36+'23년 시즌'!J36+'24년 시즌'!J37</f>
        <v>1</v>
      </c>
      <c r="K36" s="6">
        <f>+'22년 시즌'!K36+'23년 시즌'!K36+'24년 시즌'!K37</f>
        <v>123</v>
      </c>
      <c r="L36" s="6">
        <f>+'22년 시즌'!L36+'23년 시즌'!L36+'24년 시즌'!L37</f>
        <v>25</v>
      </c>
      <c r="M36" s="6">
        <f>+'22년 시즌'!M36+'23년 시즌'!M36+'24년 시즌'!M37</f>
        <v>131</v>
      </c>
      <c r="N36" s="6">
        <f>+'22년 시즌'!N36+'23년 시즌'!N36+'24년 시즌'!N37</f>
        <v>183</v>
      </c>
      <c r="O36" s="6">
        <f>+'22년 시즌'!O36+'23년 시즌'!O36+'24년 시즌'!O37</f>
        <v>130</v>
      </c>
      <c r="P36" s="32">
        <f t="shared" si="17"/>
        <v>14.32653652</v>
      </c>
      <c r="Q36" s="33">
        <f t="shared" si="12"/>
        <v>1.812245645</v>
      </c>
      <c r="R36" s="34">
        <f t="shared" si="13"/>
        <v>1.6285721</v>
      </c>
      <c r="S36" s="34">
        <f t="shared" si="10"/>
        <v>2.149121921</v>
      </c>
      <c r="T36" s="33">
        <f t="shared" si="14"/>
        <v>1.604082294</v>
      </c>
      <c r="U36" s="35">
        <f t="shared" si="18"/>
        <v>0.7103825137</v>
      </c>
      <c r="V36" s="33">
        <f t="shared" si="16"/>
        <v>3.440817746</v>
      </c>
    </row>
    <row r="37" ht="16.5" customHeight="1">
      <c r="A37" s="23" t="s">
        <v>45</v>
      </c>
      <c r="B37" s="23">
        <f t="shared" ref="B37:O37" si="19">SUM(B29:B36)</f>
        <v>138</v>
      </c>
      <c r="C37" s="23">
        <f t="shared" si="19"/>
        <v>28</v>
      </c>
      <c r="D37" s="23">
        <f t="shared" si="19"/>
        <v>31</v>
      </c>
      <c r="E37" s="23">
        <f t="shared" si="19"/>
        <v>6</v>
      </c>
      <c r="F37" s="23">
        <f t="shared" si="19"/>
        <v>1710</v>
      </c>
      <c r="G37" s="23">
        <f t="shared" si="19"/>
        <v>1251</v>
      </c>
      <c r="H37" s="37">
        <f t="shared" si="19"/>
        <v>249.9993852</v>
      </c>
      <c r="I37" s="23">
        <f t="shared" si="19"/>
        <v>432</v>
      </c>
      <c r="J37" s="23">
        <f t="shared" si="19"/>
        <v>9</v>
      </c>
      <c r="K37" s="23">
        <f t="shared" si="19"/>
        <v>396</v>
      </c>
      <c r="L37" s="23">
        <f t="shared" si="19"/>
        <v>62</v>
      </c>
      <c r="M37" s="23">
        <f t="shared" si="19"/>
        <v>298</v>
      </c>
      <c r="N37" s="23">
        <f t="shared" si="19"/>
        <v>596</v>
      </c>
      <c r="O37" s="23">
        <f t="shared" si="19"/>
        <v>416</v>
      </c>
      <c r="P37" s="38">
        <f t="shared" si="17"/>
        <v>14.97603683</v>
      </c>
      <c r="Q37" s="39">
        <f t="shared" si="12"/>
        <v>1.832004505</v>
      </c>
      <c r="R37" s="40">
        <f t="shared" si="13"/>
        <v>1.728004249</v>
      </c>
      <c r="S37" s="40">
        <f t="shared" si="10"/>
        <v>1.811589748</v>
      </c>
      <c r="T37" s="39">
        <f t="shared" si="14"/>
        <v>1.192002931</v>
      </c>
      <c r="U37" s="41">
        <f t="shared" si="18"/>
        <v>0.6979865772</v>
      </c>
      <c r="V37" s="39">
        <f t="shared" si="16"/>
        <v>3.560008754</v>
      </c>
    </row>
    <row r="38" ht="16.5" customHeight="1">
      <c r="T38" s="2"/>
    </row>
    <row r="39" ht="16.5" customHeight="1">
      <c r="T39" s="2"/>
    </row>
    <row r="40" ht="16.5" customHeight="1">
      <c r="T40" s="2"/>
    </row>
    <row r="41" ht="16.5" customHeight="1">
      <c r="T41" s="2"/>
    </row>
    <row r="42" ht="16.5" customHeight="1">
      <c r="T42" s="2"/>
    </row>
    <row r="43" ht="16.5" customHeight="1">
      <c r="T43" s="2"/>
    </row>
    <row r="44" ht="16.5" customHeight="1">
      <c r="T44" s="2"/>
    </row>
    <row r="45" ht="16.5" customHeight="1">
      <c r="T45" s="2"/>
    </row>
    <row r="46" ht="16.5" customHeight="1">
      <c r="T46" s="2"/>
    </row>
    <row r="47" ht="16.5" customHeight="1">
      <c r="T47" s="2"/>
    </row>
    <row r="48" ht="16.5" customHeight="1">
      <c r="T48" s="2"/>
    </row>
    <row r="49" ht="16.5" customHeight="1">
      <c r="T49" s="2"/>
    </row>
    <row r="50" ht="16.5" customHeight="1">
      <c r="T50" s="2"/>
    </row>
    <row r="51" ht="16.5" customHeight="1">
      <c r="T51" s="2"/>
    </row>
    <row r="52" ht="16.5" customHeight="1">
      <c r="T52" s="2"/>
    </row>
    <row r="53" ht="16.5" customHeight="1">
      <c r="T53" s="2"/>
    </row>
    <row r="54" ht="16.5" customHeight="1">
      <c r="T54" s="2"/>
    </row>
    <row r="55" ht="16.5" customHeight="1">
      <c r="T55" s="2"/>
    </row>
    <row r="56" ht="16.5" customHeight="1">
      <c r="T56" s="2"/>
    </row>
    <row r="57" ht="16.5" customHeight="1">
      <c r="T57" s="2"/>
    </row>
    <row r="58" ht="16.5" customHeight="1">
      <c r="T58" s="2"/>
    </row>
    <row r="59" ht="16.5" customHeight="1">
      <c r="T59" s="2"/>
    </row>
    <row r="60" ht="16.5" customHeight="1">
      <c r="T60" s="2"/>
    </row>
    <row r="61" ht="16.5" customHeight="1">
      <c r="T61" s="2"/>
    </row>
    <row r="62" ht="16.5" customHeight="1">
      <c r="T62" s="2"/>
    </row>
    <row r="63" ht="16.5" customHeight="1">
      <c r="T63" s="2"/>
    </row>
    <row r="64" ht="16.5" customHeight="1">
      <c r="T64" s="2"/>
    </row>
    <row r="65" ht="16.5" customHeight="1">
      <c r="T65" s="2"/>
    </row>
    <row r="66" ht="16.5" customHeight="1">
      <c r="T66" s="2"/>
    </row>
    <row r="67" ht="16.5" customHeight="1">
      <c r="T67" s="2"/>
    </row>
    <row r="68" ht="16.5" customHeight="1">
      <c r="T68" s="2"/>
    </row>
    <row r="69" ht="16.5" customHeight="1">
      <c r="T69" s="2"/>
    </row>
    <row r="70" ht="16.5" customHeight="1">
      <c r="T70" s="2"/>
    </row>
    <row r="71" ht="16.5" customHeight="1">
      <c r="T71" s="2"/>
    </row>
    <row r="72" ht="16.5" customHeight="1">
      <c r="T72" s="2"/>
    </row>
    <row r="73" ht="16.5" customHeight="1">
      <c r="T73" s="2"/>
    </row>
    <row r="74" ht="16.5" customHeight="1">
      <c r="T74" s="2"/>
    </row>
    <row r="75" ht="16.5" customHeight="1">
      <c r="T75" s="2"/>
    </row>
    <row r="76" ht="16.5" customHeight="1">
      <c r="T76" s="2"/>
    </row>
    <row r="77" ht="16.5" customHeight="1">
      <c r="T77" s="2"/>
    </row>
    <row r="78" ht="16.5" customHeight="1">
      <c r="T78" s="2"/>
    </row>
    <row r="79" ht="16.5" customHeight="1">
      <c r="T79" s="2"/>
    </row>
    <row r="80" ht="16.5" customHeight="1">
      <c r="T80" s="2"/>
    </row>
    <row r="81" ht="16.5" customHeight="1">
      <c r="T81" s="2"/>
    </row>
    <row r="82" ht="16.5" customHeight="1">
      <c r="T82" s="2"/>
    </row>
    <row r="83" ht="16.5" customHeight="1">
      <c r="T83" s="2"/>
    </row>
    <row r="84" ht="16.5" customHeight="1">
      <c r="T84" s="2"/>
    </row>
    <row r="85" ht="16.5" customHeight="1">
      <c r="T85" s="2"/>
    </row>
    <row r="86" ht="16.5" customHeight="1">
      <c r="T86" s="2"/>
    </row>
    <row r="87" ht="16.5" customHeight="1">
      <c r="T87" s="2"/>
    </row>
    <row r="88" ht="16.5" customHeight="1">
      <c r="T88" s="2"/>
    </row>
    <row r="89" ht="16.5" customHeight="1">
      <c r="T89" s="2"/>
    </row>
    <row r="90" ht="16.5" customHeight="1">
      <c r="T90" s="2"/>
    </row>
    <row r="91" ht="16.5" customHeight="1">
      <c r="T91" s="2"/>
    </row>
    <row r="92" ht="16.5" customHeight="1">
      <c r="T92" s="2"/>
    </row>
    <row r="93" ht="16.5" customHeight="1">
      <c r="T93" s="2"/>
    </row>
    <row r="94" ht="16.5" customHeight="1">
      <c r="T94" s="2"/>
    </row>
    <row r="95" ht="16.5" customHeight="1">
      <c r="T95" s="2"/>
    </row>
    <row r="96" ht="16.5" customHeight="1">
      <c r="T96" s="2"/>
    </row>
    <row r="97" ht="16.5" customHeight="1">
      <c r="T97" s="2"/>
    </row>
    <row r="98" ht="16.5" customHeight="1">
      <c r="T98" s="2"/>
    </row>
    <row r="99" ht="16.5" customHeight="1">
      <c r="T99" s="2"/>
    </row>
    <row r="100" ht="16.5" customHeight="1">
      <c r="T100" s="2"/>
    </row>
    <row r="101" ht="16.5" customHeight="1">
      <c r="T101" s="2"/>
    </row>
    <row r="102" ht="16.5" customHeight="1">
      <c r="T102" s="2"/>
    </row>
    <row r="103" ht="16.5" customHeight="1">
      <c r="T103" s="2"/>
    </row>
    <row r="104" ht="16.5" customHeight="1">
      <c r="T104" s="2"/>
    </row>
    <row r="105" ht="16.5" customHeight="1">
      <c r="T105" s="2"/>
    </row>
    <row r="106" ht="16.5" customHeight="1">
      <c r="T106" s="2"/>
    </row>
    <row r="107" ht="16.5" customHeight="1">
      <c r="T107" s="2"/>
    </row>
    <row r="108" ht="16.5" customHeight="1">
      <c r="T108" s="2"/>
    </row>
    <row r="109" ht="16.5" customHeight="1">
      <c r="T109" s="2"/>
    </row>
    <row r="110" ht="16.5" customHeight="1">
      <c r="T110" s="2"/>
    </row>
    <row r="111" ht="16.5" customHeight="1">
      <c r="T111" s="2"/>
    </row>
    <row r="112" ht="16.5" customHeight="1">
      <c r="T112" s="2"/>
    </row>
    <row r="113" ht="16.5" customHeight="1">
      <c r="T113" s="2"/>
    </row>
    <row r="114" ht="16.5" customHeight="1">
      <c r="T114" s="2"/>
    </row>
    <row r="115" ht="16.5" customHeight="1">
      <c r="T115" s="2"/>
    </row>
    <row r="116" ht="16.5" customHeight="1">
      <c r="T116" s="2"/>
    </row>
    <row r="117" ht="16.5" customHeight="1">
      <c r="T117" s="2"/>
    </row>
    <row r="118" ht="16.5" customHeight="1">
      <c r="T118" s="2"/>
    </row>
    <row r="119" ht="16.5" customHeight="1">
      <c r="T119" s="2"/>
    </row>
    <row r="120" ht="16.5" customHeight="1">
      <c r="T120" s="2"/>
    </row>
    <row r="121" ht="16.5" customHeight="1">
      <c r="T121" s="2"/>
    </row>
    <row r="122" ht="16.5" customHeight="1">
      <c r="T122" s="2"/>
    </row>
    <row r="123" ht="16.5" customHeight="1">
      <c r="T123" s="2"/>
    </row>
    <row r="124" ht="16.5" customHeight="1">
      <c r="T124" s="2"/>
    </row>
    <row r="125" ht="16.5" customHeight="1">
      <c r="T125" s="2"/>
    </row>
    <row r="126" ht="16.5" customHeight="1">
      <c r="T126" s="2"/>
    </row>
    <row r="127" ht="16.5" customHeight="1">
      <c r="T127" s="2"/>
    </row>
    <row r="128" ht="16.5" customHeight="1">
      <c r="T128" s="2"/>
    </row>
    <row r="129" ht="16.5" customHeight="1">
      <c r="T129" s="2"/>
    </row>
    <row r="130" ht="16.5" customHeight="1">
      <c r="T130" s="2"/>
    </row>
    <row r="131" ht="16.5" customHeight="1">
      <c r="T131" s="2"/>
    </row>
    <row r="132" ht="16.5" customHeight="1">
      <c r="T132" s="2"/>
    </row>
    <row r="133" ht="16.5" customHeight="1">
      <c r="T133" s="2"/>
    </row>
    <row r="134" ht="16.5" customHeight="1">
      <c r="T134" s="2"/>
    </row>
    <row r="135" ht="16.5" customHeight="1">
      <c r="T135" s="2"/>
    </row>
    <row r="136" ht="16.5" customHeight="1">
      <c r="T136" s="2"/>
    </row>
    <row r="137" ht="16.5" customHeight="1">
      <c r="T137" s="2"/>
    </row>
    <row r="138" ht="16.5" customHeight="1">
      <c r="T138" s="2"/>
    </row>
    <row r="139" ht="16.5" customHeight="1">
      <c r="T139" s="2"/>
    </row>
    <row r="140" ht="16.5" customHeight="1">
      <c r="T140" s="2"/>
    </row>
    <row r="141" ht="16.5" customHeight="1">
      <c r="T141" s="2"/>
    </row>
    <row r="142" ht="16.5" customHeight="1">
      <c r="T142" s="2"/>
    </row>
    <row r="143" ht="16.5" customHeight="1">
      <c r="T143" s="2"/>
    </row>
    <row r="144" ht="16.5" customHeight="1">
      <c r="T144" s="2"/>
    </row>
    <row r="145" ht="16.5" customHeight="1">
      <c r="T145" s="2"/>
    </row>
    <row r="146" ht="16.5" customHeight="1">
      <c r="T146" s="2"/>
    </row>
    <row r="147" ht="16.5" customHeight="1">
      <c r="T147" s="2"/>
    </row>
    <row r="148" ht="16.5" customHeight="1">
      <c r="T148" s="2"/>
    </row>
    <row r="149" ht="16.5" customHeight="1">
      <c r="T149" s="2"/>
    </row>
    <row r="150" ht="16.5" customHeight="1">
      <c r="T150" s="2"/>
    </row>
    <row r="151" ht="16.5" customHeight="1">
      <c r="T151" s="2"/>
    </row>
    <row r="152" ht="16.5" customHeight="1">
      <c r="T152" s="2"/>
    </row>
    <row r="153" ht="16.5" customHeight="1">
      <c r="T153" s="2"/>
    </row>
    <row r="154" ht="16.5" customHeight="1">
      <c r="T154" s="2"/>
    </row>
    <row r="155" ht="16.5" customHeight="1">
      <c r="T155" s="2"/>
    </row>
    <row r="156" ht="16.5" customHeight="1">
      <c r="T156" s="2"/>
    </row>
    <row r="157" ht="16.5" customHeight="1">
      <c r="T157" s="2"/>
    </row>
    <row r="158" ht="16.5" customHeight="1">
      <c r="T158" s="2"/>
    </row>
    <row r="159" ht="16.5" customHeight="1">
      <c r="T159" s="2"/>
    </row>
    <row r="160" ht="16.5" customHeight="1">
      <c r="T160" s="2"/>
    </row>
    <row r="161" ht="16.5" customHeight="1">
      <c r="T161" s="2"/>
    </row>
    <row r="162" ht="16.5" customHeight="1">
      <c r="T162" s="2"/>
    </row>
    <row r="163" ht="16.5" customHeight="1">
      <c r="T163" s="2"/>
    </row>
    <row r="164" ht="16.5" customHeight="1">
      <c r="T164" s="2"/>
    </row>
    <row r="165" ht="16.5" customHeight="1">
      <c r="T165" s="2"/>
    </row>
    <row r="166" ht="16.5" customHeight="1">
      <c r="T166" s="2"/>
    </row>
    <row r="167" ht="16.5" customHeight="1">
      <c r="T167" s="2"/>
    </row>
    <row r="168" ht="16.5" customHeight="1">
      <c r="T168" s="2"/>
    </row>
    <row r="169" ht="16.5" customHeight="1">
      <c r="T169" s="2"/>
    </row>
    <row r="170" ht="16.5" customHeight="1">
      <c r="T170" s="2"/>
    </row>
    <row r="171" ht="16.5" customHeight="1">
      <c r="T171" s="2"/>
    </row>
    <row r="172" ht="16.5" customHeight="1">
      <c r="T172" s="2"/>
    </row>
    <row r="173" ht="16.5" customHeight="1">
      <c r="T173" s="2"/>
    </row>
    <row r="174" ht="16.5" customHeight="1">
      <c r="T174" s="2"/>
    </row>
    <row r="175" ht="16.5" customHeight="1">
      <c r="T175" s="2"/>
    </row>
    <row r="176" ht="16.5" customHeight="1">
      <c r="T176" s="2"/>
    </row>
    <row r="177" ht="16.5" customHeight="1">
      <c r="T177" s="2"/>
    </row>
    <row r="178" ht="16.5" customHeight="1">
      <c r="T178" s="2"/>
    </row>
    <row r="179" ht="16.5" customHeight="1">
      <c r="T179" s="2"/>
    </row>
    <row r="180" ht="16.5" customHeight="1">
      <c r="T180" s="2"/>
    </row>
    <row r="181" ht="16.5" customHeight="1">
      <c r="T181" s="2"/>
    </row>
    <row r="182" ht="16.5" customHeight="1">
      <c r="T182" s="2"/>
    </row>
    <row r="183" ht="16.5" customHeight="1">
      <c r="T183" s="2"/>
    </row>
    <row r="184" ht="16.5" customHeight="1">
      <c r="T184" s="2"/>
    </row>
    <row r="185" ht="16.5" customHeight="1">
      <c r="T185" s="2"/>
    </row>
    <row r="186" ht="16.5" customHeight="1">
      <c r="T186" s="2"/>
    </row>
    <row r="187" ht="16.5" customHeight="1">
      <c r="T187" s="2"/>
    </row>
    <row r="188" ht="16.5" customHeight="1">
      <c r="T188" s="2"/>
    </row>
    <row r="189" ht="16.5" customHeight="1">
      <c r="T189" s="2"/>
    </row>
    <row r="190" ht="16.5" customHeight="1">
      <c r="T190" s="2"/>
    </row>
    <row r="191" ht="16.5" customHeight="1">
      <c r="T191" s="2"/>
    </row>
    <row r="192" ht="16.5" customHeight="1">
      <c r="T192" s="2"/>
    </row>
    <row r="193" ht="16.5" customHeight="1">
      <c r="T193" s="2"/>
    </row>
    <row r="194" ht="16.5" customHeight="1">
      <c r="T194" s="2"/>
    </row>
    <row r="195" ht="16.5" customHeight="1">
      <c r="T195" s="2"/>
    </row>
    <row r="196" ht="16.5" customHeight="1">
      <c r="T196" s="2"/>
    </row>
    <row r="197" ht="16.5" customHeight="1">
      <c r="T197" s="2"/>
    </row>
    <row r="198" ht="16.5" customHeight="1">
      <c r="T198" s="2"/>
    </row>
    <row r="199" ht="16.5" customHeight="1">
      <c r="T199" s="2"/>
    </row>
    <row r="200" ht="16.5" customHeight="1">
      <c r="T200" s="2"/>
    </row>
    <row r="201" ht="16.5" customHeight="1">
      <c r="T201" s="2"/>
    </row>
    <row r="202" ht="16.5" customHeight="1">
      <c r="T202" s="2"/>
    </row>
    <row r="203" ht="16.5" customHeight="1">
      <c r="T203" s="2"/>
    </row>
    <row r="204" ht="16.5" customHeight="1">
      <c r="T204" s="2"/>
    </row>
    <row r="205" ht="16.5" customHeight="1">
      <c r="T205" s="2"/>
    </row>
    <row r="206" ht="16.5" customHeight="1">
      <c r="T206" s="2"/>
    </row>
    <row r="207" ht="16.5" customHeight="1">
      <c r="T207" s="2"/>
    </row>
    <row r="208" ht="16.5" customHeight="1">
      <c r="T208" s="2"/>
    </row>
    <row r="209" ht="16.5" customHeight="1">
      <c r="T209" s="2"/>
    </row>
    <row r="210" ht="16.5" customHeight="1">
      <c r="T210" s="2"/>
    </row>
    <row r="211" ht="16.5" customHeight="1">
      <c r="T211" s="2"/>
    </row>
    <row r="212" ht="16.5" customHeight="1">
      <c r="T212" s="2"/>
    </row>
    <row r="213" ht="16.5" customHeight="1">
      <c r="T213" s="2"/>
    </row>
    <row r="214" ht="16.5" customHeight="1">
      <c r="T214" s="2"/>
    </row>
    <row r="215" ht="16.5" customHeight="1">
      <c r="T215" s="2"/>
    </row>
    <row r="216" ht="16.5" customHeight="1">
      <c r="T216" s="2"/>
    </row>
    <row r="217" ht="16.5" customHeight="1">
      <c r="T217" s="2"/>
    </row>
    <row r="218" ht="16.5" customHeight="1">
      <c r="T218" s="2"/>
    </row>
    <row r="219" ht="16.5" customHeight="1">
      <c r="T219" s="2"/>
    </row>
    <row r="220" ht="16.5" customHeight="1">
      <c r="T220" s="2"/>
    </row>
    <row r="221" ht="16.5" customHeight="1">
      <c r="T221" s="2"/>
    </row>
    <row r="222" ht="16.5" customHeight="1">
      <c r="T222" s="2"/>
    </row>
    <row r="223" ht="16.5" customHeight="1">
      <c r="T223" s="2"/>
    </row>
    <row r="224" ht="16.5" customHeight="1">
      <c r="T224" s="2"/>
    </row>
    <row r="225" ht="16.5" customHeight="1">
      <c r="T225" s="2"/>
    </row>
    <row r="226" ht="16.5" customHeight="1">
      <c r="T226" s="2"/>
    </row>
    <row r="227" ht="16.5" customHeight="1">
      <c r="T227" s="2"/>
    </row>
    <row r="228" ht="16.5" customHeight="1">
      <c r="T228" s="2"/>
    </row>
    <row r="229" ht="16.5" customHeight="1">
      <c r="T229" s="2"/>
    </row>
    <row r="230" ht="16.5" customHeight="1">
      <c r="T230" s="2"/>
    </row>
    <row r="231" ht="16.5" customHeight="1">
      <c r="T231" s="2"/>
    </row>
    <row r="232" ht="16.5" customHeight="1">
      <c r="T232" s="2"/>
    </row>
    <row r="233" ht="16.5" customHeight="1">
      <c r="T233" s="2"/>
    </row>
    <row r="234" ht="16.5" customHeight="1">
      <c r="T234" s="2"/>
    </row>
    <row r="235" ht="16.5" customHeight="1">
      <c r="T235" s="2"/>
    </row>
    <row r="236" ht="16.5" customHeight="1">
      <c r="T236" s="2"/>
    </row>
    <row r="237" ht="16.5" customHeight="1">
      <c r="T237" s="2"/>
    </row>
    <row r="238" ht="16.5" customHeight="1">
      <c r="T238" s="2"/>
    </row>
    <row r="239" ht="16.5" customHeight="1">
      <c r="T239" s="2"/>
    </row>
    <row r="240" ht="16.5" customHeight="1">
      <c r="T240" s="2"/>
    </row>
    <row r="241" ht="16.5" customHeight="1">
      <c r="T241" s="2"/>
    </row>
    <row r="242" ht="16.5" customHeight="1">
      <c r="T242" s="2"/>
    </row>
    <row r="243" ht="16.5" customHeight="1">
      <c r="T243" s="2"/>
    </row>
    <row r="244" ht="16.5" customHeight="1">
      <c r="T244" s="2"/>
    </row>
    <row r="245" ht="16.5" customHeight="1">
      <c r="T245" s="2"/>
    </row>
    <row r="246" ht="16.5" customHeight="1">
      <c r="T246" s="2"/>
    </row>
    <row r="247" ht="16.5" customHeight="1">
      <c r="T247" s="2"/>
    </row>
    <row r="248" ht="16.5" customHeight="1">
      <c r="T248" s="2"/>
    </row>
    <row r="249" ht="16.5" customHeight="1">
      <c r="T249" s="2"/>
    </row>
    <row r="250" ht="16.5" customHeight="1">
      <c r="T250" s="2"/>
    </row>
    <row r="251" ht="16.5" customHeight="1">
      <c r="T251" s="2"/>
    </row>
    <row r="252" ht="16.5" customHeight="1">
      <c r="T252" s="2"/>
    </row>
    <row r="253" ht="16.5" customHeight="1">
      <c r="T253" s="2"/>
    </row>
    <row r="254" ht="16.5" customHeight="1">
      <c r="T254" s="2"/>
    </row>
    <row r="255" ht="16.5" customHeight="1">
      <c r="T255" s="2"/>
    </row>
    <row r="256" ht="16.5" customHeight="1">
      <c r="T256" s="2"/>
    </row>
    <row r="257" ht="16.5" customHeight="1">
      <c r="T257" s="2"/>
    </row>
    <row r="258" ht="16.5" customHeight="1">
      <c r="T258" s="2"/>
    </row>
    <row r="259" ht="16.5" customHeight="1">
      <c r="T259" s="2"/>
    </row>
    <row r="260" ht="16.5" customHeight="1">
      <c r="T260" s="2"/>
    </row>
    <row r="261" ht="16.5" customHeight="1">
      <c r="T261" s="2"/>
    </row>
    <row r="262" ht="16.5" customHeight="1">
      <c r="T262" s="2"/>
    </row>
    <row r="263" ht="16.5" customHeight="1">
      <c r="T263" s="2"/>
    </row>
    <row r="264" ht="16.5" customHeight="1">
      <c r="T264" s="2"/>
    </row>
    <row r="265" ht="16.5" customHeight="1">
      <c r="T265" s="2"/>
    </row>
    <row r="266" ht="16.5" customHeight="1">
      <c r="T266" s="2"/>
    </row>
    <row r="267" ht="16.5" customHeight="1">
      <c r="T267" s="2"/>
    </row>
    <row r="268" ht="16.5" customHeight="1">
      <c r="T268" s="2"/>
    </row>
    <row r="269" ht="16.5" customHeight="1">
      <c r="T269" s="2"/>
    </row>
    <row r="270" ht="16.5" customHeight="1">
      <c r="T270" s="2"/>
    </row>
    <row r="271" ht="16.5" customHeight="1">
      <c r="T271" s="2"/>
    </row>
    <row r="272" ht="16.5" customHeight="1">
      <c r="T272" s="2"/>
    </row>
    <row r="273" ht="16.5" customHeight="1">
      <c r="T273" s="2"/>
    </row>
    <row r="274" ht="16.5" customHeight="1">
      <c r="T274" s="2"/>
    </row>
    <row r="275" ht="16.5" customHeight="1">
      <c r="T275" s="2"/>
    </row>
    <row r="276" ht="16.5" customHeight="1">
      <c r="T276" s="2"/>
    </row>
    <row r="277" ht="16.5" customHeight="1">
      <c r="T277" s="2"/>
    </row>
    <row r="278" ht="16.5" customHeight="1">
      <c r="T278" s="2"/>
    </row>
    <row r="279" ht="16.5" customHeight="1">
      <c r="T279" s="2"/>
    </row>
    <row r="280" ht="16.5" customHeight="1">
      <c r="T280" s="2"/>
    </row>
    <row r="281" ht="16.5" customHeight="1">
      <c r="T281" s="2"/>
    </row>
    <row r="282" ht="16.5" customHeight="1">
      <c r="T282" s="2"/>
    </row>
    <row r="283" ht="16.5" customHeight="1">
      <c r="T283" s="2"/>
    </row>
    <row r="284" ht="16.5" customHeight="1">
      <c r="T284" s="2"/>
    </row>
    <row r="285" ht="16.5" customHeight="1">
      <c r="T285" s="2"/>
    </row>
    <row r="286" ht="16.5" customHeight="1">
      <c r="T286" s="2"/>
    </row>
    <row r="287" ht="16.5" customHeight="1">
      <c r="T287" s="2"/>
    </row>
    <row r="288" ht="16.5" customHeight="1">
      <c r="T288" s="2"/>
    </row>
    <row r="289" ht="16.5" customHeight="1">
      <c r="T289" s="2"/>
    </row>
    <row r="290" ht="16.5" customHeight="1">
      <c r="T290" s="2"/>
    </row>
    <row r="291" ht="16.5" customHeight="1">
      <c r="T291" s="2"/>
    </row>
    <row r="292" ht="16.5" customHeight="1">
      <c r="T292" s="2"/>
    </row>
    <row r="293" ht="16.5" customHeight="1">
      <c r="T293" s="2"/>
    </row>
    <row r="294" ht="16.5" customHeight="1">
      <c r="T294" s="2"/>
    </row>
    <row r="295" ht="16.5" customHeight="1">
      <c r="T295" s="2"/>
    </row>
    <row r="296" ht="16.5" customHeight="1">
      <c r="T296" s="2"/>
    </row>
    <row r="297" ht="16.5" customHeight="1">
      <c r="T297" s="2"/>
    </row>
    <row r="298" ht="16.5" customHeight="1">
      <c r="T298" s="2"/>
    </row>
    <row r="299" ht="16.5" customHeight="1">
      <c r="T299" s="2"/>
    </row>
    <row r="300" ht="16.5" customHeight="1">
      <c r="T300" s="2"/>
    </row>
    <row r="301" ht="16.5" customHeight="1">
      <c r="T301" s="2"/>
    </row>
    <row r="302" ht="16.5" customHeight="1">
      <c r="T302" s="2"/>
    </row>
    <row r="303" ht="16.5" customHeight="1">
      <c r="T303" s="2"/>
    </row>
    <row r="304" ht="16.5" customHeight="1">
      <c r="T304" s="2"/>
    </row>
    <row r="305" ht="16.5" customHeight="1">
      <c r="T305" s="2"/>
    </row>
    <row r="306" ht="16.5" customHeight="1">
      <c r="T306" s="2"/>
    </row>
    <row r="307" ht="16.5" customHeight="1">
      <c r="T307" s="2"/>
    </row>
    <row r="308" ht="16.5" customHeight="1">
      <c r="T308" s="2"/>
    </row>
    <row r="309" ht="16.5" customHeight="1">
      <c r="T309" s="2"/>
    </row>
    <row r="310" ht="16.5" customHeight="1">
      <c r="T310" s="2"/>
    </row>
    <row r="311" ht="16.5" customHeight="1">
      <c r="T311" s="2"/>
    </row>
    <row r="312" ht="16.5" customHeight="1">
      <c r="T312" s="2"/>
    </row>
    <row r="313" ht="16.5" customHeight="1">
      <c r="T313" s="2"/>
    </row>
    <row r="314" ht="16.5" customHeight="1">
      <c r="T314" s="2"/>
    </row>
    <row r="315" ht="16.5" customHeight="1">
      <c r="T315" s="2"/>
    </row>
    <row r="316" ht="16.5" customHeight="1">
      <c r="T316" s="2"/>
    </row>
    <row r="317" ht="16.5" customHeight="1">
      <c r="T317" s="2"/>
    </row>
    <row r="318" ht="16.5" customHeight="1">
      <c r="T318" s="2"/>
    </row>
    <row r="319" ht="16.5" customHeight="1">
      <c r="T319" s="2"/>
    </row>
    <row r="320" ht="16.5" customHeight="1">
      <c r="T320" s="2"/>
    </row>
    <row r="321" ht="16.5" customHeight="1">
      <c r="T321" s="2"/>
    </row>
    <row r="322" ht="16.5" customHeight="1">
      <c r="T322" s="2"/>
    </row>
    <row r="323" ht="16.5" customHeight="1">
      <c r="T323" s="2"/>
    </row>
    <row r="324" ht="16.5" customHeight="1">
      <c r="T324" s="2"/>
    </row>
    <row r="325" ht="16.5" customHeight="1">
      <c r="T325" s="2"/>
    </row>
    <row r="326" ht="16.5" customHeight="1">
      <c r="T326" s="2"/>
    </row>
    <row r="327" ht="16.5" customHeight="1">
      <c r="T327" s="2"/>
    </row>
    <row r="328" ht="16.5" customHeight="1">
      <c r="T328" s="2"/>
    </row>
    <row r="329" ht="16.5" customHeight="1">
      <c r="T329" s="2"/>
    </row>
    <row r="330" ht="16.5" customHeight="1">
      <c r="T330" s="2"/>
    </row>
    <row r="331" ht="16.5" customHeight="1">
      <c r="T331" s="2"/>
    </row>
    <row r="332" ht="16.5" customHeight="1">
      <c r="T332" s="2"/>
    </row>
    <row r="333" ht="16.5" customHeight="1">
      <c r="T333" s="2"/>
    </row>
    <row r="334" ht="16.5" customHeight="1">
      <c r="T334" s="2"/>
    </row>
    <row r="335" ht="16.5" customHeight="1">
      <c r="T335" s="2"/>
    </row>
    <row r="336" ht="16.5" customHeight="1">
      <c r="T336" s="2"/>
    </row>
    <row r="337" ht="16.5" customHeight="1">
      <c r="T337" s="2"/>
    </row>
    <row r="338" ht="16.5" customHeight="1">
      <c r="T338" s="2"/>
    </row>
    <row r="339" ht="16.5" customHeight="1">
      <c r="T339" s="2"/>
    </row>
    <row r="340" ht="16.5" customHeight="1">
      <c r="T340" s="2"/>
    </row>
    <row r="341" ht="16.5" customHeight="1">
      <c r="T341" s="2"/>
    </row>
    <row r="342" ht="16.5" customHeight="1">
      <c r="T342" s="2"/>
    </row>
    <row r="343" ht="16.5" customHeight="1">
      <c r="T343" s="2"/>
    </row>
    <row r="344" ht="16.5" customHeight="1">
      <c r="T344" s="2"/>
    </row>
    <row r="345" ht="16.5" customHeight="1">
      <c r="T345" s="2"/>
    </row>
    <row r="346" ht="16.5" customHeight="1">
      <c r="T346" s="2"/>
    </row>
    <row r="347" ht="16.5" customHeight="1">
      <c r="T347" s="2"/>
    </row>
    <row r="348" ht="16.5" customHeight="1">
      <c r="T348" s="2"/>
    </row>
    <row r="349" ht="16.5" customHeight="1">
      <c r="T349" s="2"/>
    </row>
    <row r="350" ht="16.5" customHeight="1">
      <c r="T350" s="2"/>
    </row>
    <row r="351" ht="16.5" customHeight="1">
      <c r="T351" s="2"/>
    </row>
    <row r="352" ht="16.5" customHeight="1">
      <c r="T352" s="2"/>
    </row>
    <row r="353" ht="16.5" customHeight="1">
      <c r="T353" s="2"/>
    </row>
    <row r="354" ht="16.5" customHeight="1">
      <c r="T354" s="2"/>
    </row>
    <row r="355" ht="16.5" customHeight="1">
      <c r="T355" s="2"/>
    </row>
    <row r="356" ht="16.5" customHeight="1">
      <c r="T356" s="2"/>
    </row>
    <row r="357" ht="16.5" customHeight="1">
      <c r="T357" s="2"/>
    </row>
    <row r="358" ht="16.5" customHeight="1">
      <c r="T358" s="2"/>
    </row>
    <row r="359" ht="16.5" customHeight="1">
      <c r="T359" s="2"/>
    </row>
    <row r="360" ht="16.5" customHeight="1">
      <c r="T360" s="2"/>
    </row>
    <row r="361" ht="16.5" customHeight="1">
      <c r="T361" s="2"/>
    </row>
    <row r="362" ht="16.5" customHeight="1">
      <c r="T362" s="2"/>
    </row>
    <row r="363" ht="16.5" customHeight="1">
      <c r="T363" s="2"/>
    </row>
    <row r="364" ht="16.5" customHeight="1">
      <c r="T364" s="2"/>
    </row>
    <row r="365" ht="16.5" customHeight="1">
      <c r="T365" s="2"/>
    </row>
    <row r="366" ht="16.5" customHeight="1">
      <c r="T366" s="2"/>
    </row>
    <row r="367" ht="16.5" customHeight="1">
      <c r="T367" s="2"/>
    </row>
    <row r="368" ht="16.5" customHeight="1">
      <c r="T368" s="2"/>
    </row>
    <row r="369" ht="16.5" customHeight="1">
      <c r="T369" s="2"/>
    </row>
    <row r="370" ht="16.5" customHeight="1">
      <c r="T370" s="2"/>
    </row>
    <row r="371" ht="16.5" customHeight="1">
      <c r="T371" s="2"/>
    </row>
    <row r="372" ht="16.5" customHeight="1">
      <c r="T372" s="2"/>
    </row>
    <row r="373" ht="16.5" customHeight="1">
      <c r="T373" s="2"/>
    </row>
    <row r="374" ht="16.5" customHeight="1">
      <c r="T374" s="2"/>
    </row>
    <row r="375" ht="16.5" customHeight="1">
      <c r="T375" s="2"/>
    </row>
    <row r="376" ht="16.5" customHeight="1">
      <c r="T376" s="2"/>
    </row>
    <row r="377" ht="16.5" customHeight="1">
      <c r="T377" s="2"/>
    </row>
    <row r="378" ht="16.5" customHeight="1">
      <c r="T378" s="2"/>
    </row>
    <row r="379" ht="16.5" customHeight="1">
      <c r="T379" s="2"/>
    </row>
    <row r="380" ht="16.5" customHeight="1">
      <c r="T380" s="2"/>
    </row>
    <row r="381" ht="16.5" customHeight="1">
      <c r="T381" s="2"/>
    </row>
    <row r="382" ht="16.5" customHeight="1">
      <c r="T382" s="2"/>
    </row>
    <row r="383" ht="16.5" customHeight="1">
      <c r="T383" s="2"/>
    </row>
    <row r="384" ht="16.5" customHeight="1">
      <c r="T384" s="2"/>
    </row>
    <row r="385" ht="16.5" customHeight="1">
      <c r="T385" s="2"/>
    </row>
    <row r="386" ht="16.5" customHeight="1">
      <c r="T386" s="2"/>
    </row>
    <row r="387" ht="16.5" customHeight="1">
      <c r="T387" s="2"/>
    </row>
    <row r="388" ht="16.5" customHeight="1">
      <c r="T388" s="2"/>
    </row>
    <row r="389" ht="16.5" customHeight="1">
      <c r="T389" s="2"/>
    </row>
    <row r="390" ht="16.5" customHeight="1">
      <c r="T390" s="2"/>
    </row>
    <row r="391" ht="16.5" customHeight="1">
      <c r="T391" s="2"/>
    </row>
    <row r="392" ht="16.5" customHeight="1">
      <c r="T392" s="2"/>
    </row>
    <row r="393" ht="16.5" customHeight="1">
      <c r="T393" s="2"/>
    </row>
    <row r="394" ht="16.5" customHeight="1">
      <c r="T394" s="2"/>
    </row>
    <row r="395" ht="16.5" customHeight="1">
      <c r="T395" s="2"/>
    </row>
    <row r="396" ht="16.5" customHeight="1">
      <c r="T396" s="2"/>
    </row>
    <row r="397" ht="16.5" customHeight="1">
      <c r="T397" s="2"/>
    </row>
    <row r="398" ht="16.5" customHeight="1">
      <c r="T398" s="2"/>
    </row>
    <row r="399" ht="16.5" customHeight="1">
      <c r="T399" s="2"/>
    </row>
    <row r="400" ht="16.5" customHeight="1">
      <c r="T400" s="2"/>
    </row>
    <row r="401" ht="16.5" customHeight="1">
      <c r="T401" s="2"/>
    </row>
    <row r="402" ht="16.5" customHeight="1">
      <c r="T402" s="2"/>
    </row>
    <row r="403" ht="16.5" customHeight="1">
      <c r="T403" s="2"/>
    </row>
    <row r="404" ht="16.5" customHeight="1">
      <c r="T404" s="2"/>
    </row>
    <row r="405" ht="16.5" customHeight="1">
      <c r="T405" s="2"/>
    </row>
    <row r="406" ht="16.5" customHeight="1">
      <c r="T406" s="2"/>
    </row>
    <row r="407" ht="16.5" customHeight="1">
      <c r="T407" s="2"/>
    </row>
    <row r="408" ht="16.5" customHeight="1">
      <c r="T408" s="2"/>
    </row>
    <row r="409" ht="16.5" customHeight="1">
      <c r="T409" s="2"/>
    </row>
    <row r="410" ht="16.5" customHeight="1">
      <c r="T410" s="2"/>
    </row>
    <row r="411" ht="16.5" customHeight="1">
      <c r="T411" s="2"/>
    </row>
    <row r="412" ht="16.5" customHeight="1">
      <c r="T412" s="2"/>
    </row>
    <row r="413" ht="16.5" customHeight="1">
      <c r="T413" s="2"/>
    </row>
    <row r="414" ht="16.5" customHeight="1">
      <c r="T414" s="2"/>
    </row>
    <row r="415" ht="16.5" customHeight="1">
      <c r="T415" s="2"/>
    </row>
    <row r="416" ht="16.5" customHeight="1">
      <c r="T416" s="2"/>
    </row>
    <row r="417" ht="16.5" customHeight="1">
      <c r="T417" s="2"/>
    </row>
    <row r="418" ht="16.5" customHeight="1">
      <c r="T418" s="2"/>
    </row>
    <row r="419" ht="16.5" customHeight="1">
      <c r="T419" s="2"/>
    </row>
    <row r="420" ht="16.5" customHeight="1">
      <c r="T420" s="2"/>
    </row>
    <row r="421" ht="16.5" customHeight="1">
      <c r="T421" s="2"/>
    </row>
    <row r="422" ht="16.5" customHeight="1">
      <c r="T422" s="2"/>
    </row>
    <row r="423" ht="16.5" customHeight="1">
      <c r="T423" s="2"/>
    </row>
    <row r="424" ht="16.5" customHeight="1">
      <c r="T424" s="2"/>
    </row>
    <row r="425" ht="16.5" customHeight="1">
      <c r="T425" s="2"/>
    </row>
    <row r="426" ht="16.5" customHeight="1">
      <c r="T426" s="2"/>
    </row>
    <row r="427" ht="16.5" customHeight="1">
      <c r="T427" s="2"/>
    </row>
    <row r="428" ht="16.5" customHeight="1">
      <c r="T428" s="2"/>
    </row>
    <row r="429" ht="16.5" customHeight="1">
      <c r="T429" s="2"/>
    </row>
    <row r="430" ht="16.5" customHeight="1">
      <c r="T430" s="2"/>
    </row>
    <row r="431" ht="16.5" customHeight="1">
      <c r="T431" s="2"/>
    </row>
    <row r="432" ht="16.5" customHeight="1">
      <c r="T432" s="2"/>
    </row>
    <row r="433" ht="16.5" customHeight="1">
      <c r="T433" s="2"/>
    </row>
    <row r="434" ht="16.5" customHeight="1">
      <c r="T434" s="2"/>
    </row>
    <row r="435" ht="16.5" customHeight="1">
      <c r="T435" s="2"/>
    </row>
    <row r="436" ht="16.5" customHeight="1">
      <c r="T436" s="2"/>
    </row>
    <row r="437" ht="16.5" customHeight="1">
      <c r="T437" s="2"/>
    </row>
    <row r="438" ht="16.5" customHeight="1">
      <c r="T438" s="2"/>
    </row>
    <row r="439" ht="16.5" customHeight="1">
      <c r="T439" s="2"/>
    </row>
    <row r="440" ht="16.5" customHeight="1">
      <c r="T440" s="2"/>
    </row>
    <row r="441" ht="16.5" customHeight="1">
      <c r="T441" s="2"/>
    </row>
    <row r="442" ht="16.5" customHeight="1">
      <c r="T442" s="2"/>
    </row>
    <row r="443" ht="16.5" customHeight="1">
      <c r="T443" s="2"/>
    </row>
    <row r="444" ht="16.5" customHeight="1">
      <c r="T444" s="2"/>
    </row>
    <row r="445" ht="16.5" customHeight="1">
      <c r="T445" s="2"/>
    </row>
    <row r="446" ht="16.5" customHeight="1">
      <c r="T446" s="2"/>
    </row>
    <row r="447" ht="16.5" customHeight="1">
      <c r="T447" s="2"/>
    </row>
    <row r="448" ht="16.5" customHeight="1">
      <c r="T448" s="2"/>
    </row>
    <row r="449" ht="16.5" customHeight="1">
      <c r="T449" s="2"/>
    </row>
    <row r="450" ht="16.5" customHeight="1">
      <c r="T450" s="2"/>
    </row>
    <row r="451" ht="16.5" customHeight="1">
      <c r="T451" s="2"/>
    </row>
    <row r="452" ht="16.5" customHeight="1">
      <c r="T452" s="2"/>
    </row>
    <row r="453" ht="16.5" customHeight="1">
      <c r="T453" s="2"/>
    </row>
    <row r="454" ht="16.5" customHeight="1">
      <c r="T454" s="2"/>
    </row>
    <row r="455" ht="16.5" customHeight="1">
      <c r="T455" s="2"/>
    </row>
    <row r="456" ht="16.5" customHeight="1">
      <c r="T456" s="2"/>
    </row>
    <row r="457" ht="16.5" customHeight="1">
      <c r="T457" s="2"/>
    </row>
    <row r="458" ht="16.5" customHeight="1">
      <c r="T458" s="2"/>
    </row>
    <row r="459" ht="16.5" customHeight="1">
      <c r="T459" s="2"/>
    </row>
    <row r="460" ht="16.5" customHeight="1">
      <c r="T460" s="2"/>
    </row>
    <row r="461" ht="16.5" customHeight="1">
      <c r="T461" s="2"/>
    </row>
    <row r="462" ht="16.5" customHeight="1">
      <c r="T462" s="2"/>
    </row>
    <row r="463" ht="16.5" customHeight="1">
      <c r="T463" s="2"/>
    </row>
    <row r="464" ht="16.5" customHeight="1">
      <c r="T464" s="2"/>
    </row>
    <row r="465" ht="16.5" customHeight="1">
      <c r="T465" s="2"/>
    </row>
    <row r="466" ht="16.5" customHeight="1">
      <c r="T466" s="2"/>
    </row>
    <row r="467" ht="16.5" customHeight="1">
      <c r="T467" s="2"/>
    </row>
    <row r="468" ht="16.5" customHeight="1">
      <c r="T468" s="2"/>
    </row>
    <row r="469" ht="16.5" customHeight="1">
      <c r="T469" s="2"/>
    </row>
    <row r="470" ht="16.5" customHeight="1">
      <c r="T470" s="2"/>
    </row>
    <row r="471" ht="16.5" customHeight="1">
      <c r="T471" s="2"/>
    </row>
    <row r="472" ht="16.5" customHeight="1">
      <c r="T472" s="2"/>
    </row>
    <row r="473" ht="16.5" customHeight="1">
      <c r="T473" s="2"/>
    </row>
    <row r="474" ht="16.5" customHeight="1">
      <c r="T474" s="2"/>
    </row>
    <row r="475" ht="16.5" customHeight="1">
      <c r="T475" s="2"/>
    </row>
    <row r="476" ht="16.5" customHeight="1">
      <c r="T476" s="2"/>
    </row>
    <row r="477" ht="16.5" customHeight="1">
      <c r="T477" s="2"/>
    </row>
    <row r="478" ht="16.5" customHeight="1">
      <c r="T478" s="2"/>
    </row>
    <row r="479" ht="16.5" customHeight="1">
      <c r="T479" s="2"/>
    </row>
    <row r="480" ht="16.5" customHeight="1">
      <c r="T480" s="2"/>
    </row>
    <row r="481" ht="16.5" customHeight="1">
      <c r="T481" s="2"/>
    </row>
    <row r="482" ht="16.5" customHeight="1">
      <c r="T482" s="2"/>
    </row>
    <row r="483" ht="16.5" customHeight="1">
      <c r="T483" s="2"/>
    </row>
    <row r="484" ht="16.5" customHeight="1">
      <c r="T484" s="2"/>
    </row>
    <row r="485" ht="16.5" customHeight="1">
      <c r="T485" s="2"/>
    </row>
    <row r="486" ht="16.5" customHeight="1">
      <c r="T486" s="2"/>
    </row>
    <row r="487" ht="16.5" customHeight="1">
      <c r="T487" s="2"/>
    </row>
    <row r="488" ht="16.5" customHeight="1">
      <c r="T488" s="2"/>
    </row>
    <row r="489" ht="16.5" customHeight="1">
      <c r="T489" s="2"/>
    </row>
    <row r="490" ht="16.5" customHeight="1">
      <c r="T490" s="2"/>
    </row>
    <row r="491" ht="16.5" customHeight="1">
      <c r="T491" s="2"/>
    </row>
    <row r="492" ht="16.5" customHeight="1">
      <c r="T492" s="2"/>
    </row>
    <row r="493" ht="16.5" customHeight="1">
      <c r="T493" s="2"/>
    </row>
    <row r="494" ht="16.5" customHeight="1">
      <c r="T494" s="2"/>
    </row>
    <row r="495" ht="16.5" customHeight="1">
      <c r="T495" s="2"/>
    </row>
    <row r="496" ht="16.5" customHeight="1">
      <c r="T496" s="2"/>
    </row>
    <row r="497" ht="16.5" customHeight="1">
      <c r="T497" s="2"/>
    </row>
    <row r="498" ht="16.5" customHeight="1">
      <c r="T498" s="2"/>
    </row>
    <row r="499" ht="16.5" customHeight="1">
      <c r="T499" s="2"/>
    </row>
    <row r="500" ht="16.5" customHeight="1">
      <c r="T500" s="2"/>
    </row>
    <row r="501" ht="16.5" customHeight="1">
      <c r="T501" s="2"/>
    </row>
    <row r="502" ht="16.5" customHeight="1">
      <c r="T502" s="2"/>
    </row>
    <row r="503" ht="16.5" customHeight="1">
      <c r="T503" s="2"/>
    </row>
    <row r="504" ht="16.5" customHeight="1">
      <c r="T504" s="2"/>
    </row>
    <row r="505" ht="16.5" customHeight="1">
      <c r="T505" s="2"/>
    </row>
    <row r="506" ht="16.5" customHeight="1">
      <c r="T506" s="2"/>
    </row>
    <row r="507" ht="16.5" customHeight="1">
      <c r="T507" s="2"/>
    </row>
    <row r="508" ht="16.5" customHeight="1">
      <c r="T508" s="2"/>
    </row>
    <row r="509" ht="16.5" customHeight="1">
      <c r="T509" s="2"/>
    </row>
    <row r="510" ht="16.5" customHeight="1">
      <c r="T510" s="2"/>
    </row>
    <row r="511" ht="16.5" customHeight="1">
      <c r="T511" s="2"/>
    </row>
    <row r="512" ht="16.5" customHeight="1">
      <c r="T512" s="2"/>
    </row>
    <row r="513" ht="16.5" customHeight="1">
      <c r="T513" s="2"/>
    </row>
    <row r="514" ht="16.5" customHeight="1">
      <c r="T514" s="2"/>
    </row>
    <row r="515" ht="16.5" customHeight="1">
      <c r="T515" s="2"/>
    </row>
    <row r="516" ht="16.5" customHeight="1">
      <c r="T516" s="2"/>
    </row>
    <row r="517" ht="16.5" customHeight="1">
      <c r="T517" s="2"/>
    </row>
    <row r="518" ht="16.5" customHeight="1">
      <c r="T518" s="2"/>
    </row>
    <row r="519" ht="16.5" customHeight="1">
      <c r="T519" s="2"/>
    </row>
    <row r="520" ht="16.5" customHeight="1">
      <c r="T520" s="2"/>
    </row>
    <row r="521" ht="16.5" customHeight="1">
      <c r="T521" s="2"/>
    </row>
    <row r="522" ht="16.5" customHeight="1">
      <c r="T522" s="2"/>
    </row>
    <row r="523" ht="16.5" customHeight="1">
      <c r="T523" s="2"/>
    </row>
    <row r="524" ht="16.5" customHeight="1">
      <c r="T524" s="2"/>
    </row>
    <row r="525" ht="16.5" customHeight="1">
      <c r="T525" s="2"/>
    </row>
    <row r="526" ht="16.5" customHeight="1">
      <c r="T526" s="2"/>
    </row>
    <row r="527" ht="16.5" customHeight="1">
      <c r="T527" s="2"/>
    </row>
    <row r="528" ht="16.5" customHeight="1">
      <c r="T528" s="2"/>
    </row>
    <row r="529" ht="16.5" customHeight="1">
      <c r="T529" s="2"/>
    </row>
    <row r="530" ht="16.5" customHeight="1">
      <c r="T530" s="2"/>
    </row>
    <row r="531" ht="16.5" customHeight="1">
      <c r="T531" s="2"/>
    </row>
    <row r="532" ht="16.5" customHeight="1">
      <c r="T532" s="2"/>
    </row>
    <row r="533" ht="16.5" customHeight="1">
      <c r="T533" s="2"/>
    </row>
    <row r="534" ht="16.5" customHeight="1">
      <c r="T534" s="2"/>
    </row>
    <row r="535" ht="16.5" customHeight="1">
      <c r="T535" s="2"/>
    </row>
    <row r="536" ht="16.5" customHeight="1">
      <c r="T536" s="2"/>
    </row>
    <row r="537" ht="16.5" customHeight="1">
      <c r="T537" s="2"/>
    </row>
    <row r="538" ht="16.5" customHeight="1">
      <c r="T538" s="2"/>
    </row>
    <row r="539" ht="16.5" customHeight="1">
      <c r="T539" s="2"/>
    </row>
    <row r="540" ht="16.5" customHeight="1">
      <c r="T540" s="2"/>
    </row>
    <row r="541" ht="16.5" customHeight="1">
      <c r="T541" s="2"/>
    </row>
    <row r="542" ht="16.5" customHeight="1">
      <c r="T542" s="2"/>
    </row>
    <row r="543" ht="16.5" customHeight="1">
      <c r="T543" s="2"/>
    </row>
    <row r="544" ht="16.5" customHeight="1">
      <c r="T544" s="2"/>
    </row>
    <row r="545" ht="16.5" customHeight="1">
      <c r="T545" s="2"/>
    </row>
    <row r="546" ht="16.5" customHeight="1">
      <c r="T546" s="2"/>
    </row>
    <row r="547" ht="16.5" customHeight="1">
      <c r="T547" s="2"/>
    </row>
    <row r="548" ht="16.5" customHeight="1">
      <c r="T548" s="2"/>
    </row>
    <row r="549" ht="16.5" customHeight="1">
      <c r="T549" s="2"/>
    </row>
    <row r="550" ht="16.5" customHeight="1">
      <c r="T550" s="2"/>
    </row>
    <row r="551" ht="16.5" customHeight="1">
      <c r="T551" s="2"/>
    </row>
    <row r="552" ht="16.5" customHeight="1">
      <c r="T552" s="2"/>
    </row>
    <row r="553" ht="16.5" customHeight="1">
      <c r="T553" s="2"/>
    </row>
    <row r="554" ht="16.5" customHeight="1">
      <c r="T554" s="2"/>
    </row>
    <row r="555" ht="16.5" customHeight="1">
      <c r="T555" s="2"/>
    </row>
    <row r="556" ht="16.5" customHeight="1">
      <c r="T556" s="2"/>
    </row>
    <row r="557" ht="16.5" customHeight="1">
      <c r="T557" s="2"/>
    </row>
    <row r="558" ht="16.5" customHeight="1">
      <c r="T558" s="2"/>
    </row>
    <row r="559" ht="16.5" customHeight="1">
      <c r="T559" s="2"/>
    </row>
    <row r="560" ht="16.5" customHeight="1">
      <c r="T560" s="2"/>
    </row>
    <row r="561" ht="16.5" customHeight="1">
      <c r="T561" s="2"/>
    </row>
    <row r="562" ht="16.5" customHeight="1">
      <c r="T562" s="2"/>
    </row>
    <row r="563" ht="16.5" customHeight="1">
      <c r="T563" s="2"/>
    </row>
    <row r="564" ht="16.5" customHeight="1">
      <c r="T564" s="2"/>
    </row>
    <row r="565" ht="16.5" customHeight="1">
      <c r="T565" s="2"/>
    </row>
    <row r="566" ht="16.5" customHeight="1">
      <c r="T566" s="2"/>
    </row>
    <row r="567" ht="16.5" customHeight="1">
      <c r="T567" s="2"/>
    </row>
    <row r="568" ht="16.5" customHeight="1">
      <c r="T568" s="2"/>
    </row>
    <row r="569" ht="16.5" customHeight="1">
      <c r="T569" s="2"/>
    </row>
    <row r="570" ht="16.5" customHeight="1">
      <c r="T570" s="2"/>
    </row>
    <row r="571" ht="16.5" customHeight="1">
      <c r="T571" s="2"/>
    </row>
    <row r="572" ht="16.5" customHeight="1">
      <c r="T572" s="2"/>
    </row>
    <row r="573" ht="16.5" customHeight="1">
      <c r="T573" s="2"/>
    </row>
    <row r="574" ht="16.5" customHeight="1">
      <c r="T574" s="2"/>
    </row>
    <row r="575" ht="16.5" customHeight="1">
      <c r="T575" s="2"/>
    </row>
    <row r="576" ht="16.5" customHeight="1">
      <c r="T576" s="2"/>
    </row>
    <row r="577" ht="16.5" customHeight="1">
      <c r="T577" s="2"/>
    </row>
    <row r="578" ht="16.5" customHeight="1">
      <c r="T578" s="2"/>
    </row>
    <row r="579" ht="16.5" customHeight="1">
      <c r="T579" s="2"/>
    </row>
    <row r="580" ht="16.5" customHeight="1">
      <c r="T580" s="2"/>
    </row>
    <row r="581" ht="16.5" customHeight="1">
      <c r="T581" s="2"/>
    </row>
    <row r="582" ht="16.5" customHeight="1">
      <c r="T582" s="2"/>
    </row>
    <row r="583" ht="16.5" customHeight="1">
      <c r="T583" s="2"/>
    </row>
    <row r="584" ht="16.5" customHeight="1">
      <c r="T584" s="2"/>
    </row>
    <row r="585" ht="16.5" customHeight="1">
      <c r="T585" s="2"/>
    </row>
    <row r="586" ht="16.5" customHeight="1">
      <c r="T586" s="2"/>
    </row>
    <row r="587" ht="16.5" customHeight="1">
      <c r="T587" s="2"/>
    </row>
    <row r="588" ht="16.5" customHeight="1">
      <c r="T588" s="2"/>
    </row>
    <row r="589" ht="16.5" customHeight="1">
      <c r="T589" s="2"/>
    </row>
    <row r="590" ht="16.5" customHeight="1">
      <c r="T590" s="2"/>
    </row>
    <row r="591" ht="16.5" customHeight="1">
      <c r="T591" s="2"/>
    </row>
    <row r="592" ht="16.5" customHeight="1">
      <c r="T592" s="2"/>
    </row>
    <row r="593" ht="16.5" customHeight="1">
      <c r="T593" s="2"/>
    </row>
    <row r="594" ht="16.5" customHeight="1">
      <c r="T594" s="2"/>
    </row>
    <row r="595" ht="16.5" customHeight="1">
      <c r="T595" s="2"/>
    </row>
    <row r="596" ht="16.5" customHeight="1">
      <c r="T596" s="2"/>
    </row>
    <row r="597" ht="16.5" customHeight="1">
      <c r="T597" s="2"/>
    </row>
    <row r="598" ht="16.5" customHeight="1">
      <c r="T598" s="2"/>
    </row>
    <row r="599" ht="16.5" customHeight="1">
      <c r="T599" s="2"/>
    </row>
    <row r="600" ht="16.5" customHeight="1">
      <c r="T600" s="2"/>
    </row>
    <row r="601" ht="16.5" customHeight="1">
      <c r="T601" s="2"/>
    </row>
    <row r="602" ht="16.5" customHeight="1">
      <c r="T602" s="2"/>
    </row>
    <row r="603" ht="16.5" customHeight="1">
      <c r="T603" s="2"/>
    </row>
    <row r="604" ht="16.5" customHeight="1">
      <c r="T604" s="2"/>
    </row>
    <row r="605" ht="16.5" customHeight="1">
      <c r="T605" s="2"/>
    </row>
    <row r="606" ht="16.5" customHeight="1">
      <c r="T606" s="2"/>
    </row>
    <row r="607" ht="16.5" customHeight="1">
      <c r="T607" s="2"/>
    </row>
    <row r="608" ht="16.5" customHeight="1">
      <c r="T608" s="2"/>
    </row>
    <row r="609" ht="16.5" customHeight="1">
      <c r="T609" s="2"/>
    </row>
    <row r="610" ht="16.5" customHeight="1">
      <c r="T610" s="2"/>
    </row>
    <row r="611" ht="16.5" customHeight="1">
      <c r="T611" s="2"/>
    </row>
    <row r="612" ht="16.5" customHeight="1">
      <c r="T612" s="2"/>
    </row>
    <row r="613" ht="16.5" customHeight="1">
      <c r="T613" s="2"/>
    </row>
    <row r="614" ht="16.5" customHeight="1">
      <c r="T614" s="2"/>
    </row>
    <row r="615" ht="16.5" customHeight="1">
      <c r="T615" s="2"/>
    </row>
    <row r="616" ht="16.5" customHeight="1">
      <c r="T616" s="2"/>
    </row>
    <row r="617" ht="16.5" customHeight="1">
      <c r="T617" s="2"/>
    </row>
    <row r="618" ht="16.5" customHeight="1">
      <c r="T618" s="2"/>
    </row>
    <row r="619" ht="16.5" customHeight="1">
      <c r="T619" s="2"/>
    </row>
    <row r="620" ht="16.5" customHeight="1">
      <c r="T620" s="2"/>
    </row>
    <row r="621" ht="16.5" customHeight="1">
      <c r="T621" s="2"/>
    </row>
    <row r="622" ht="16.5" customHeight="1">
      <c r="T622" s="2"/>
    </row>
    <row r="623" ht="16.5" customHeight="1">
      <c r="T623" s="2"/>
    </row>
    <row r="624" ht="16.5" customHeight="1">
      <c r="T624" s="2"/>
    </row>
    <row r="625" ht="16.5" customHeight="1">
      <c r="T625" s="2"/>
    </row>
    <row r="626" ht="16.5" customHeight="1">
      <c r="T626" s="2"/>
    </row>
    <row r="627" ht="16.5" customHeight="1">
      <c r="T627" s="2"/>
    </row>
    <row r="628" ht="16.5" customHeight="1">
      <c r="T628" s="2"/>
    </row>
    <row r="629" ht="16.5" customHeight="1">
      <c r="T629" s="2"/>
    </row>
    <row r="630" ht="16.5" customHeight="1">
      <c r="T630" s="2"/>
    </row>
    <row r="631" ht="16.5" customHeight="1">
      <c r="T631" s="2"/>
    </row>
    <row r="632" ht="16.5" customHeight="1">
      <c r="T632" s="2"/>
    </row>
    <row r="633" ht="16.5" customHeight="1">
      <c r="T633" s="2"/>
    </row>
    <row r="634" ht="16.5" customHeight="1">
      <c r="T634" s="2"/>
    </row>
    <row r="635" ht="16.5" customHeight="1">
      <c r="T635" s="2"/>
    </row>
    <row r="636" ht="16.5" customHeight="1">
      <c r="T636" s="2"/>
    </row>
    <row r="637" ht="16.5" customHeight="1">
      <c r="T637" s="2"/>
    </row>
    <row r="638" ht="16.5" customHeight="1">
      <c r="T638" s="2"/>
    </row>
    <row r="639" ht="16.5" customHeight="1">
      <c r="T639" s="2"/>
    </row>
    <row r="640" ht="16.5" customHeight="1">
      <c r="T640" s="2"/>
    </row>
    <row r="641" ht="16.5" customHeight="1">
      <c r="T641" s="2"/>
    </row>
    <row r="642" ht="16.5" customHeight="1">
      <c r="T642" s="2"/>
    </row>
    <row r="643" ht="16.5" customHeight="1">
      <c r="T643" s="2"/>
    </row>
    <row r="644" ht="16.5" customHeight="1">
      <c r="T644" s="2"/>
    </row>
    <row r="645" ht="16.5" customHeight="1">
      <c r="T645" s="2"/>
    </row>
    <row r="646" ht="16.5" customHeight="1">
      <c r="T646" s="2"/>
    </row>
    <row r="647" ht="16.5" customHeight="1">
      <c r="T647" s="2"/>
    </row>
    <row r="648" ht="16.5" customHeight="1">
      <c r="T648" s="2"/>
    </row>
    <row r="649" ht="16.5" customHeight="1">
      <c r="T649" s="2"/>
    </row>
    <row r="650" ht="16.5" customHeight="1">
      <c r="T650" s="2"/>
    </row>
    <row r="651" ht="16.5" customHeight="1">
      <c r="T651" s="2"/>
    </row>
    <row r="652" ht="16.5" customHeight="1">
      <c r="T652" s="2"/>
    </row>
    <row r="653" ht="16.5" customHeight="1">
      <c r="T653" s="2"/>
    </row>
    <row r="654" ht="16.5" customHeight="1">
      <c r="T654" s="2"/>
    </row>
    <row r="655" ht="16.5" customHeight="1">
      <c r="T655" s="2"/>
    </row>
    <row r="656" ht="16.5" customHeight="1">
      <c r="T656" s="2"/>
    </row>
    <row r="657" ht="16.5" customHeight="1">
      <c r="T657" s="2"/>
    </row>
    <row r="658" ht="16.5" customHeight="1">
      <c r="T658" s="2"/>
    </row>
    <row r="659" ht="16.5" customHeight="1">
      <c r="T659" s="2"/>
    </row>
    <row r="660" ht="16.5" customHeight="1">
      <c r="T660" s="2"/>
    </row>
    <row r="661" ht="16.5" customHeight="1">
      <c r="T661" s="2"/>
    </row>
    <row r="662" ht="16.5" customHeight="1">
      <c r="T662" s="2"/>
    </row>
    <row r="663" ht="16.5" customHeight="1">
      <c r="T663" s="2"/>
    </row>
    <row r="664" ht="16.5" customHeight="1">
      <c r="T664" s="2"/>
    </row>
    <row r="665" ht="16.5" customHeight="1">
      <c r="T665" s="2"/>
    </row>
    <row r="666" ht="16.5" customHeight="1">
      <c r="T666" s="2"/>
    </row>
    <row r="667" ht="16.5" customHeight="1">
      <c r="T667" s="2"/>
    </row>
    <row r="668" ht="16.5" customHeight="1">
      <c r="T668" s="2"/>
    </row>
    <row r="669" ht="16.5" customHeight="1">
      <c r="T669" s="2"/>
    </row>
    <row r="670" ht="16.5" customHeight="1">
      <c r="T670" s="2"/>
    </row>
    <row r="671" ht="16.5" customHeight="1">
      <c r="T671" s="2"/>
    </row>
    <row r="672" ht="16.5" customHeight="1">
      <c r="T672" s="2"/>
    </row>
    <row r="673" ht="16.5" customHeight="1">
      <c r="T673" s="2"/>
    </row>
    <row r="674" ht="16.5" customHeight="1">
      <c r="T674" s="2"/>
    </row>
    <row r="675" ht="16.5" customHeight="1">
      <c r="T675" s="2"/>
    </row>
    <row r="676" ht="16.5" customHeight="1">
      <c r="T676" s="2"/>
    </row>
    <row r="677" ht="16.5" customHeight="1">
      <c r="T677" s="2"/>
    </row>
    <row r="678" ht="16.5" customHeight="1">
      <c r="T678" s="2"/>
    </row>
    <row r="679" ht="16.5" customHeight="1">
      <c r="T679" s="2"/>
    </row>
    <row r="680" ht="16.5" customHeight="1">
      <c r="T680" s="2"/>
    </row>
    <row r="681" ht="16.5" customHeight="1">
      <c r="T681" s="2"/>
    </row>
    <row r="682" ht="16.5" customHeight="1">
      <c r="T682" s="2"/>
    </row>
    <row r="683" ht="16.5" customHeight="1">
      <c r="T683" s="2"/>
    </row>
    <row r="684" ht="16.5" customHeight="1">
      <c r="T684" s="2"/>
    </row>
    <row r="685" ht="16.5" customHeight="1">
      <c r="T685" s="2"/>
    </row>
    <row r="686" ht="16.5" customHeight="1">
      <c r="T686" s="2"/>
    </row>
    <row r="687" ht="16.5" customHeight="1">
      <c r="T687" s="2"/>
    </row>
    <row r="688" ht="16.5" customHeight="1">
      <c r="T688" s="2"/>
    </row>
    <row r="689" ht="16.5" customHeight="1">
      <c r="T689" s="2"/>
    </row>
    <row r="690" ht="16.5" customHeight="1">
      <c r="T690" s="2"/>
    </row>
    <row r="691" ht="16.5" customHeight="1">
      <c r="T691" s="2"/>
    </row>
    <row r="692" ht="16.5" customHeight="1">
      <c r="T692" s="2"/>
    </row>
    <row r="693" ht="16.5" customHeight="1">
      <c r="T693" s="2"/>
    </row>
    <row r="694" ht="16.5" customHeight="1">
      <c r="T694" s="2"/>
    </row>
    <row r="695" ht="16.5" customHeight="1">
      <c r="T695" s="2"/>
    </row>
    <row r="696" ht="16.5" customHeight="1">
      <c r="T696" s="2"/>
    </row>
    <row r="697" ht="16.5" customHeight="1">
      <c r="T697" s="2"/>
    </row>
    <row r="698" ht="16.5" customHeight="1">
      <c r="T698" s="2"/>
    </row>
    <row r="699" ht="16.5" customHeight="1">
      <c r="T699" s="2"/>
    </row>
    <row r="700" ht="16.5" customHeight="1">
      <c r="T700" s="2"/>
    </row>
    <row r="701" ht="16.5" customHeight="1">
      <c r="T701" s="2"/>
    </row>
    <row r="702" ht="16.5" customHeight="1">
      <c r="T702" s="2"/>
    </row>
    <row r="703" ht="16.5" customHeight="1">
      <c r="T703" s="2"/>
    </row>
    <row r="704" ht="16.5" customHeight="1">
      <c r="T704" s="2"/>
    </row>
    <row r="705" ht="16.5" customHeight="1">
      <c r="T705" s="2"/>
    </row>
    <row r="706" ht="16.5" customHeight="1">
      <c r="T706" s="2"/>
    </row>
    <row r="707" ht="16.5" customHeight="1">
      <c r="T707" s="2"/>
    </row>
    <row r="708" ht="16.5" customHeight="1">
      <c r="T708" s="2"/>
    </row>
    <row r="709" ht="16.5" customHeight="1">
      <c r="T709" s="2"/>
    </row>
    <row r="710" ht="16.5" customHeight="1">
      <c r="T710" s="2"/>
    </row>
    <row r="711" ht="16.5" customHeight="1">
      <c r="T711" s="2"/>
    </row>
    <row r="712" ht="16.5" customHeight="1">
      <c r="T712" s="2"/>
    </row>
    <row r="713" ht="16.5" customHeight="1">
      <c r="T713" s="2"/>
    </row>
    <row r="714" ht="16.5" customHeight="1">
      <c r="T714" s="2"/>
    </row>
    <row r="715" ht="16.5" customHeight="1">
      <c r="T715" s="2"/>
    </row>
    <row r="716" ht="16.5" customHeight="1">
      <c r="T716" s="2"/>
    </row>
    <row r="717" ht="16.5" customHeight="1">
      <c r="T717" s="2"/>
    </row>
    <row r="718" ht="16.5" customHeight="1">
      <c r="T718" s="2"/>
    </row>
    <row r="719" ht="16.5" customHeight="1">
      <c r="T719" s="2"/>
    </row>
    <row r="720" ht="16.5" customHeight="1">
      <c r="T720" s="2"/>
    </row>
    <row r="721" ht="16.5" customHeight="1">
      <c r="T721" s="2"/>
    </row>
    <row r="722" ht="16.5" customHeight="1">
      <c r="T722" s="2"/>
    </row>
    <row r="723" ht="16.5" customHeight="1">
      <c r="T723" s="2"/>
    </row>
    <row r="724" ht="16.5" customHeight="1">
      <c r="T724" s="2"/>
    </row>
    <row r="725" ht="16.5" customHeight="1">
      <c r="T725" s="2"/>
    </row>
    <row r="726" ht="16.5" customHeight="1">
      <c r="T726" s="2"/>
    </row>
    <row r="727" ht="16.5" customHeight="1">
      <c r="T727" s="2"/>
    </row>
    <row r="728" ht="16.5" customHeight="1">
      <c r="T728" s="2"/>
    </row>
    <row r="729" ht="16.5" customHeight="1">
      <c r="T729" s="2"/>
    </row>
    <row r="730" ht="16.5" customHeight="1">
      <c r="T730" s="2"/>
    </row>
    <row r="731" ht="16.5" customHeight="1">
      <c r="T731" s="2"/>
    </row>
    <row r="732" ht="16.5" customHeight="1">
      <c r="T732" s="2"/>
    </row>
    <row r="733" ht="16.5" customHeight="1">
      <c r="T733" s="2"/>
    </row>
    <row r="734" ht="16.5" customHeight="1">
      <c r="T734" s="2"/>
    </row>
    <row r="735" ht="16.5" customHeight="1">
      <c r="T735" s="2"/>
    </row>
    <row r="736" ht="16.5" customHeight="1">
      <c r="T736" s="2"/>
    </row>
    <row r="737" ht="16.5" customHeight="1">
      <c r="T737" s="2"/>
    </row>
    <row r="738" ht="16.5" customHeight="1">
      <c r="T738" s="2"/>
    </row>
    <row r="739" ht="16.5" customHeight="1">
      <c r="T739" s="2"/>
    </row>
    <row r="740" ht="16.5" customHeight="1">
      <c r="T740" s="2"/>
    </row>
    <row r="741" ht="16.5" customHeight="1">
      <c r="T741" s="2"/>
    </row>
    <row r="742" ht="16.5" customHeight="1">
      <c r="T742" s="2"/>
    </row>
    <row r="743" ht="16.5" customHeight="1">
      <c r="T743" s="2"/>
    </row>
    <row r="744" ht="16.5" customHeight="1">
      <c r="T744" s="2"/>
    </row>
    <row r="745" ht="16.5" customHeight="1">
      <c r="T745" s="2"/>
    </row>
    <row r="746" ht="16.5" customHeight="1">
      <c r="T746" s="2"/>
    </row>
    <row r="747" ht="16.5" customHeight="1">
      <c r="T747" s="2"/>
    </row>
    <row r="748" ht="16.5" customHeight="1">
      <c r="T748" s="2"/>
    </row>
    <row r="749" ht="16.5" customHeight="1">
      <c r="T749" s="2"/>
    </row>
    <row r="750" ht="16.5" customHeight="1">
      <c r="T750" s="2"/>
    </row>
    <row r="751" ht="16.5" customHeight="1">
      <c r="T751" s="2"/>
    </row>
    <row r="752" ht="16.5" customHeight="1">
      <c r="T752" s="2"/>
    </row>
    <row r="753" ht="16.5" customHeight="1">
      <c r="T753" s="2"/>
    </row>
    <row r="754" ht="16.5" customHeight="1">
      <c r="T754" s="2"/>
    </row>
    <row r="755" ht="16.5" customHeight="1">
      <c r="T755" s="2"/>
    </row>
    <row r="756" ht="16.5" customHeight="1">
      <c r="T756" s="2"/>
    </row>
    <row r="757" ht="16.5" customHeight="1">
      <c r="T757" s="2"/>
    </row>
    <row r="758" ht="16.5" customHeight="1">
      <c r="T758" s="2"/>
    </row>
    <row r="759" ht="16.5" customHeight="1">
      <c r="T759" s="2"/>
    </row>
    <row r="760" ht="16.5" customHeight="1">
      <c r="T760" s="2"/>
    </row>
    <row r="761" ht="16.5" customHeight="1">
      <c r="T761" s="2"/>
    </row>
    <row r="762" ht="16.5" customHeight="1">
      <c r="T762" s="2"/>
    </row>
    <row r="763" ht="16.5" customHeight="1">
      <c r="T763" s="2"/>
    </row>
    <row r="764" ht="16.5" customHeight="1">
      <c r="T764" s="2"/>
    </row>
    <row r="765" ht="16.5" customHeight="1">
      <c r="T765" s="2"/>
    </row>
    <row r="766" ht="16.5" customHeight="1">
      <c r="T766" s="2"/>
    </row>
    <row r="767" ht="16.5" customHeight="1">
      <c r="T767" s="2"/>
    </row>
    <row r="768" ht="16.5" customHeight="1">
      <c r="T768" s="2"/>
    </row>
    <row r="769" ht="16.5" customHeight="1">
      <c r="T769" s="2"/>
    </row>
    <row r="770" ht="16.5" customHeight="1">
      <c r="T770" s="2"/>
    </row>
    <row r="771" ht="16.5" customHeight="1">
      <c r="T771" s="2"/>
    </row>
    <row r="772" ht="16.5" customHeight="1">
      <c r="T772" s="2"/>
    </row>
    <row r="773" ht="16.5" customHeight="1">
      <c r="T773" s="2"/>
    </row>
    <row r="774" ht="16.5" customHeight="1">
      <c r="T774" s="2"/>
    </row>
    <row r="775" ht="16.5" customHeight="1">
      <c r="T775" s="2"/>
    </row>
    <row r="776" ht="16.5" customHeight="1">
      <c r="T776" s="2"/>
    </row>
    <row r="777" ht="16.5" customHeight="1">
      <c r="T777" s="2"/>
    </row>
    <row r="778" ht="16.5" customHeight="1">
      <c r="T778" s="2"/>
    </row>
    <row r="779" ht="16.5" customHeight="1">
      <c r="T779" s="2"/>
    </row>
    <row r="780" ht="16.5" customHeight="1">
      <c r="T780" s="2"/>
    </row>
    <row r="781" ht="16.5" customHeight="1">
      <c r="T781" s="2"/>
    </row>
    <row r="782" ht="16.5" customHeight="1">
      <c r="T782" s="2"/>
    </row>
    <row r="783" ht="16.5" customHeight="1">
      <c r="T783" s="2"/>
    </row>
    <row r="784" ht="16.5" customHeight="1">
      <c r="T784" s="2"/>
    </row>
    <row r="785" ht="16.5" customHeight="1">
      <c r="T785" s="2"/>
    </row>
    <row r="786" ht="16.5" customHeight="1">
      <c r="T786" s="2"/>
    </row>
    <row r="787" ht="16.5" customHeight="1">
      <c r="T787" s="2"/>
    </row>
    <row r="788" ht="16.5" customHeight="1">
      <c r="T788" s="2"/>
    </row>
    <row r="789" ht="16.5" customHeight="1">
      <c r="T789" s="2"/>
    </row>
    <row r="790" ht="16.5" customHeight="1">
      <c r="T790" s="2"/>
    </row>
    <row r="791" ht="16.5" customHeight="1">
      <c r="T791" s="2"/>
    </row>
    <row r="792" ht="16.5" customHeight="1">
      <c r="T792" s="2"/>
    </row>
    <row r="793" ht="16.5" customHeight="1">
      <c r="T793" s="2"/>
    </row>
    <row r="794" ht="16.5" customHeight="1">
      <c r="T794" s="2"/>
    </row>
    <row r="795" ht="16.5" customHeight="1">
      <c r="T795" s="2"/>
    </row>
    <row r="796" ht="16.5" customHeight="1">
      <c r="T796" s="2"/>
    </row>
    <row r="797" ht="16.5" customHeight="1">
      <c r="T797" s="2"/>
    </row>
    <row r="798" ht="16.5" customHeight="1">
      <c r="T798" s="2"/>
    </row>
    <row r="799" ht="16.5" customHeight="1">
      <c r="T799" s="2"/>
    </row>
    <row r="800" ht="16.5" customHeight="1">
      <c r="T800" s="2"/>
    </row>
    <row r="801" ht="16.5" customHeight="1">
      <c r="T801" s="2"/>
    </row>
    <row r="802" ht="16.5" customHeight="1">
      <c r="T802" s="2"/>
    </row>
    <row r="803" ht="16.5" customHeight="1">
      <c r="T803" s="2"/>
    </row>
    <row r="804" ht="16.5" customHeight="1">
      <c r="T804" s="2"/>
    </row>
    <row r="805" ht="16.5" customHeight="1">
      <c r="T805" s="2"/>
    </row>
    <row r="806" ht="16.5" customHeight="1">
      <c r="T806" s="2"/>
    </row>
    <row r="807" ht="16.5" customHeight="1">
      <c r="T807" s="2"/>
    </row>
    <row r="808" ht="16.5" customHeight="1">
      <c r="T808" s="2"/>
    </row>
    <row r="809" ht="16.5" customHeight="1">
      <c r="T809" s="2"/>
    </row>
    <row r="810" ht="16.5" customHeight="1">
      <c r="T810" s="2"/>
    </row>
    <row r="811" ht="16.5" customHeight="1">
      <c r="T811" s="2"/>
    </row>
    <row r="812" ht="16.5" customHeight="1">
      <c r="T812" s="2"/>
    </row>
    <row r="813" ht="16.5" customHeight="1">
      <c r="T813" s="2"/>
    </row>
    <row r="814" ht="16.5" customHeight="1">
      <c r="T814" s="2"/>
    </row>
    <row r="815" ht="16.5" customHeight="1">
      <c r="T815" s="2"/>
    </row>
    <row r="816" ht="16.5" customHeight="1">
      <c r="T816" s="2"/>
    </row>
    <row r="817" ht="16.5" customHeight="1">
      <c r="T817" s="2"/>
    </row>
    <row r="818" ht="16.5" customHeight="1">
      <c r="T818" s="2"/>
    </row>
    <row r="819" ht="16.5" customHeight="1">
      <c r="T819" s="2"/>
    </row>
    <row r="820" ht="16.5" customHeight="1">
      <c r="T820" s="2"/>
    </row>
    <row r="821" ht="16.5" customHeight="1">
      <c r="T821" s="2"/>
    </row>
    <row r="822" ht="16.5" customHeight="1">
      <c r="T822" s="2"/>
    </row>
    <row r="823" ht="16.5" customHeight="1">
      <c r="T823" s="2"/>
    </row>
    <row r="824" ht="16.5" customHeight="1">
      <c r="T824" s="2"/>
    </row>
    <row r="825" ht="16.5" customHeight="1">
      <c r="T825" s="2"/>
    </row>
    <row r="826" ht="16.5" customHeight="1">
      <c r="T826" s="2"/>
    </row>
    <row r="827" ht="16.5" customHeight="1">
      <c r="T827" s="2"/>
    </row>
    <row r="828" ht="16.5" customHeight="1">
      <c r="T828" s="2"/>
    </row>
    <row r="829" ht="16.5" customHeight="1">
      <c r="T829" s="2"/>
    </row>
    <row r="830" ht="16.5" customHeight="1">
      <c r="T830" s="2"/>
    </row>
    <row r="831" ht="16.5" customHeight="1">
      <c r="T831" s="2"/>
    </row>
    <row r="832" ht="16.5" customHeight="1">
      <c r="T832" s="2"/>
    </row>
    <row r="833" ht="16.5" customHeight="1">
      <c r="T833" s="2"/>
    </row>
    <row r="834" ht="16.5" customHeight="1">
      <c r="T834" s="2"/>
    </row>
    <row r="835" ht="16.5" customHeight="1">
      <c r="T835" s="2"/>
    </row>
    <row r="836" ht="16.5" customHeight="1">
      <c r="T836" s="2"/>
    </row>
    <row r="837" ht="16.5" customHeight="1">
      <c r="T837" s="2"/>
    </row>
    <row r="838" ht="16.5" customHeight="1">
      <c r="T838" s="2"/>
    </row>
    <row r="839" ht="16.5" customHeight="1">
      <c r="T839" s="2"/>
    </row>
    <row r="840" ht="16.5" customHeight="1">
      <c r="T840" s="2"/>
    </row>
    <row r="841" ht="16.5" customHeight="1">
      <c r="T841" s="2"/>
    </row>
    <row r="842" ht="16.5" customHeight="1">
      <c r="T842" s="2"/>
    </row>
    <row r="843" ht="16.5" customHeight="1">
      <c r="T843" s="2"/>
    </row>
    <row r="844" ht="16.5" customHeight="1">
      <c r="T844" s="2"/>
    </row>
    <row r="845" ht="16.5" customHeight="1">
      <c r="T845" s="2"/>
    </row>
    <row r="846" ht="16.5" customHeight="1">
      <c r="T846" s="2"/>
    </row>
    <row r="847" ht="16.5" customHeight="1">
      <c r="T847" s="2"/>
    </row>
    <row r="848" ht="16.5" customHeight="1">
      <c r="T848" s="2"/>
    </row>
    <row r="849" ht="16.5" customHeight="1">
      <c r="T849" s="2"/>
    </row>
    <row r="850" ht="16.5" customHeight="1">
      <c r="T850" s="2"/>
    </row>
    <row r="851" ht="16.5" customHeight="1">
      <c r="T851" s="2"/>
    </row>
    <row r="852" ht="16.5" customHeight="1">
      <c r="T852" s="2"/>
    </row>
    <row r="853" ht="16.5" customHeight="1">
      <c r="T853" s="2"/>
    </row>
    <row r="854" ht="16.5" customHeight="1">
      <c r="T854" s="2"/>
    </row>
    <row r="855" ht="16.5" customHeight="1">
      <c r="T855" s="2"/>
    </row>
    <row r="856" ht="16.5" customHeight="1">
      <c r="T856" s="2"/>
    </row>
    <row r="857" ht="16.5" customHeight="1">
      <c r="T857" s="2"/>
    </row>
    <row r="858" ht="16.5" customHeight="1">
      <c r="T858" s="2"/>
    </row>
    <row r="859" ht="16.5" customHeight="1">
      <c r="T859" s="2"/>
    </row>
    <row r="860" ht="16.5" customHeight="1">
      <c r="T860" s="2"/>
    </row>
    <row r="861" ht="16.5" customHeight="1">
      <c r="T861" s="2"/>
    </row>
    <row r="862" ht="16.5" customHeight="1">
      <c r="T862" s="2"/>
    </row>
    <row r="863" ht="16.5" customHeight="1">
      <c r="T863" s="2"/>
    </row>
    <row r="864" ht="16.5" customHeight="1">
      <c r="T864" s="2"/>
    </row>
    <row r="865" ht="16.5" customHeight="1">
      <c r="T865" s="2"/>
    </row>
    <row r="866" ht="16.5" customHeight="1">
      <c r="T866" s="2"/>
    </row>
    <row r="867" ht="16.5" customHeight="1">
      <c r="T867" s="2"/>
    </row>
    <row r="868" ht="16.5" customHeight="1">
      <c r="T868" s="2"/>
    </row>
    <row r="869" ht="16.5" customHeight="1">
      <c r="T869" s="2"/>
    </row>
    <row r="870" ht="16.5" customHeight="1">
      <c r="T870" s="2"/>
    </row>
    <row r="871" ht="16.5" customHeight="1">
      <c r="T871" s="2"/>
    </row>
    <row r="872" ht="16.5" customHeight="1">
      <c r="T872" s="2"/>
    </row>
    <row r="873" ht="16.5" customHeight="1">
      <c r="T873" s="2"/>
    </row>
    <row r="874" ht="16.5" customHeight="1">
      <c r="T874" s="2"/>
    </row>
    <row r="875" ht="16.5" customHeight="1">
      <c r="T875" s="2"/>
    </row>
    <row r="876" ht="16.5" customHeight="1">
      <c r="T876" s="2"/>
    </row>
    <row r="877" ht="16.5" customHeight="1">
      <c r="T877" s="2"/>
    </row>
    <row r="878" ht="16.5" customHeight="1">
      <c r="T878" s="2"/>
    </row>
    <row r="879" ht="16.5" customHeight="1">
      <c r="T879" s="2"/>
    </row>
    <row r="880" ht="16.5" customHeight="1">
      <c r="T880" s="2"/>
    </row>
    <row r="881" ht="16.5" customHeight="1">
      <c r="T881" s="2"/>
    </row>
    <row r="882" ht="16.5" customHeight="1">
      <c r="T882" s="2"/>
    </row>
    <row r="883" ht="16.5" customHeight="1">
      <c r="T883" s="2"/>
    </row>
    <row r="884" ht="16.5" customHeight="1">
      <c r="T884" s="2"/>
    </row>
    <row r="885" ht="16.5" customHeight="1">
      <c r="T885" s="2"/>
    </row>
    <row r="886" ht="16.5" customHeight="1">
      <c r="T886" s="2"/>
    </row>
    <row r="887" ht="16.5" customHeight="1">
      <c r="T887" s="2"/>
    </row>
    <row r="888" ht="16.5" customHeight="1">
      <c r="T888" s="2"/>
    </row>
    <row r="889" ht="16.5" customHeight="1">
      <c r="T889" s="2"/>
    </row>
    <row r="890" ht="16.5" customHeight="1">
      <c r="T890" s="2"/>
    </row>
    <row r="891" ht="16.5" customHeight="1">
      <c r="T891" s="2"/>
    </row>
    <row r="892" ht="16.5" customHeight="1">
      <c r="T892" s="2"/>
    </row>
    <row r="893" ht="16.5" customHeight="1">
      <c r="T893" s="2"/>
    </row>
    <row r="894" ht="16.5" customHeight="1">
      <c r="T894" s="2"/>
    </row>
    <row r="895" ht="16.5" customHeight="1">
      <c r="T895" s="2"/>
    </row>
    <row r="896" ht="16.5" customHeight="1">
      <c r="T896" s="2"/>
    </row>
    <row r="897" ht="16.5" customHeight="1">
      <c r="T897" s="2"/>
    </row>
    <row r="898" ht="16.5" customHeight="1">
      <c r="T898" s="2"/>
    </row>
    <row r="899" ht="16.5" customHeight="1">
      <c r="T899" s="2"/>
    </row>
    <row r="900" ht="16.5" customHeight="1">
      <c r="T900" s="2"/>
    </row>
    <row r="901" ht="16.5" customHeight="1">
      <c r="T901" s="2"/>
    </row>
    <row r="902" ht="16.5" customHeight="1">
      <c r="T902" s="2"/>
    </row>
    <row r="903" ht="16.5" customHeight="1">
      <c r="T903" s="2"/>
    </row>
    <row r="904" ht="16.5" customHeight="1">
      <c r="T904" s="2"/>
    </row>
    <row r="905" ht="16.5" customHeight="1">
      <c r="T905" s="2"/>
    </row>
    <row r="906" ht="16.5" customHeight="1">
      <c r="T906" s="2"/>
    </row>
    <row r="907" ht="16.5" customHeight="1">
      <c r="T907" s="2"/>
    </row>
    <row r="908" ht="16.5" customHeight="1">
      <c r="T908" s="2"/>
    </row>
    <row r="909" ht="16.5" customHeight="1">
      <c r="T909" s="2"/>
    </row>
    <row r="910" ht="16.5" customHeight="1">
      <c r="T910" s="2"/>
    </row>
    <row r="911" ht="16.5" customHeight="1">
      <c r="T911" s="2"/>
    </row>
    <row r="912" ht="16.5" customHeight="1">
      <c r="T912" s="2"/>
    </row>
    <row r="913" ht="16.5" customHeight="1">
      <c r="T913" s="2"/>
    </row>
    <row r="914" ht="16.5" customHeight="1">
      <c r="T914" s="2"/>
    </row>
    <row r="915" ht="16.5" customHeight="1">
      <c r="T915" s="2"/>
    </row>
    <row r="916" ht="16.5" customHeight="1">
      <c r="T916" s="2"/>
    </row>
    <row r="917" ht="16.5" customHeight="1">
      <c r="T917" s="2"/>
    </row>
    <row r="918" ht="16.5" customHeight="1">
      <c r="T918" s="2"/>
    </row>
    <row r="919" ht="16.5" customHeight="1">
      <c r="T919" s="2"/>
    </row>
    <row r="920" ht="16.5" customHeight="1">
      <c r="T920" s="2"/>
    </row>
    <row r="921" ht="16.5" customHeight="1">
      <c r="T921" s="2"/>
    </row>
    <row r="922" ht="16.5" customHeight="1">
      <c r="T922" s="2"/>
    </row>
    <row r="923" ht="16.5" customHeight="1">
      <c r="T923" s="2"/>
    </row>
    <row r="924" ht="16.5" customHeight="1">
      <c r="T924" s="2"/>
    </row>
    <row r="925" ht="16.5" customHeight="1">
      <c r="T925" s="2"/>
    </row>
    <row r="926" ht="16.5" customHeight="1">
      <c r="T926" s="2"/>
    </row>
    <row r="927" ht="16.5" customHeight="1">
      <c r="T927" s="2"/>
    </row>
    <row r="928" ht="16.5" customHeight="1">
      <c r="T928" s="2"/>
    </row>
    <row r="929" ht="16.5" customHeight="1">
      <c r="T929" s="2"/>
    </row>
    <row r="930" ht="16.5" customHeight="1">
      <c r="T930" s="2"/>
    </row>
    <row r="931" ht="16.5" customHeight="1">
      <c r="T931" s="2"/>
    </row>
    <row r="932" ht="16.5" customHeight="1">
      <c r="T932" s="2"/>
    </row>
    <row r="933" ht="16.5" customHeight="1">
      <c r="T933" s="2"/>
    </row>
    <row r="934" ht="16.5" customHeight="1">
      <c r="T934" s="2"/>
    </row>
    <row r="935" ht="16.5" customHeight="1">
      <c r="T935" s="2"/>
    </row>
    <row r="936" ht="16.5" customHeight="1">
      <c r="T936" s="2"/>
    </row>
    <row r="937" ht="16.5" customHeight="1">
      <c r="T937" s="2"/>
    </row>
    <row r="938" ht="16.5" customHeight="1">
      <c r="T938" s="2"/>
    </row>
    <row r="939" ht="16.5" customHeight="1">
      <c r="T939" s="2"/>
    </row>
    <row r="940" ht="16.5" customHeight="1">
      <c r="T940" s="2"/>
    </row>
    <row r="941" ht="16.5" customHeight="1">
      <c r="T941" s="2"/>
    </row>
    <row r="942" ht="16.5" customHeight="1">
      <c r="T942" s="2"/>
    </row>
    <row r="943" ht="16.5" customHeight="1">
      <c r="T943" s="2"/>
    </row>
    <row r="944" ht="16.5" customHeight="1">
      <c r="T944" s="2"/>
    </row>
    <row r="945" ht="16.5" customHeight="1">
      <c r="T945" s="2"/>
    </row>
    <row r="946" ht="16.5" customHeight="1">
      <c r="T946" s="2"/>
    </row>
    <row r="947" ht="16.5" customHeight="1">
      <c r="T947" s="2"/>
    </row>
    <row r="948" ht="16.5" customHeight="1">
      <c r="T948" s="2"/>
    </row>
    <row r="949" ht="16.5" customHeight="1">
      <c r="T949" s="2"/>
    </row>
    <row r="950" ht="16.5" customHeight="1">
      <c r="T950" s="2"/>
    </row>
    <row r="951" ht="16.5" customHeight="1">
      <c r="T951" s="2"/>
    </row>
    <row r="952" ht="16.5" customHeight="1">
      <c r="T952" s="2"/>
    </row>
    <row r="953" ht="16.5" customHeight="1">
      <c r="T953" s="2"/>
    </row>
    <row r="954" ht="16.5" customHeight="1">
      <c r="T954" s="2"/>
    </row>
    <row r="955" ht="16.5" customHeight="1">
      <c r="T955" s="2"/>
    </row>
    <row r="956" ht="16.5" customHeight="1">
      <c r="T956" s="2"/>
    </row>
    <row r="957" ht="16.5" customHeight="1">
      <c r="T957" s="2"/>
    </row>
    <row r="958" ht="16.5" customHeight="1">
      <c r="T958" s="2"/>
    </row>
    <row r="959" ht="16.5" customHeight="1">
      <c r="T959" s="2"/>
    </row>
    <row r="960" ht="16.5" customHeight="1">
      <c r="T960" s="2"/>
    </row>
    <row r="961" ht="16.5" customHeight="1">
      <c r="T961" s="2"/>
    </row>
    <row r="962" ht="16.5" customHeight="1">
      <c r="T962" s="2"/>
    </row>
    <row r="963" ht="16.5" customHeight="1">
      <c r="T963" s="2"/>
    </row>
    <row r="964" ht="16.5" customHeight="1">
      <c r="T964" s="2"/>
    </row>
    <row r="965" ht="16.5" customHeight="1">
      <c r="T965" s="2"/>
    </row>
    <row r="966" ht="16.5" customHeight="1">
      <c r="T966" s="2"/>
    </row>
    <row r="967" ht="16.5" customHeight="1">
      <c r="T967" s="2"/>
    </row>
    <row r="968" ht="16.5" customHeight="1">
      <c r="T968" s="2"/>
    </row>
    <row r="969" ht="16.5" customHeight="1">
      <c r="T969" s="2"/>
    </row>
    <row r="970" ht="16.5" customHeight="1">
      <c r="T970" s="2"/>
    </row>
    <row r="971" ht="16.5" customHeight="1">
      <c r="T971" s="2"/>
    </row>
    <row r="972" ht="16.5" customHeight="1">
      <c r="T972" s="2"/>
    </row>
    <row r="973" ht="16.5" customHeight="1">
      <c r="T973" s="2"/>
    </row>
    <row r="974" ht="16.5" customHeight="1">
      <c r="T974" s="2"/>
    </row>
    <row r="975" ht="16.5" customHeight="1">
      <c r="T975" s="2"/>
    </row>
    <row r="976" ht="16.5" customHeight="1">
      <c r="T976" s="2"/>
    </row>
    <row r="977" ht="16.5" customHeight="1">
      <c r="T977" s="2"/>
    </row>
    <row r="978" ht="16.5" customHeight="1">
      <c r="T978" s="2"/>
    </row>
    <row r="979" ht="16.5" customHeight="1">
      <c r="T979" s="2"/>
    </row>
    <row r="980" ht="16.5" customHeight="1">
      <c r="T980" s="2"/>
    </row>
    <row r="981" ht="16.5" customHeight="1">
      <c r="T981" s="2"/>
    </row>
    <row r="982" ht="16.5" customHeight="1">
      <c r="T982" s="2"/>
    </row>
    <row r="983" ht="16.5" customHeight="1">
      <c r="T983" s="2"/>
    </row>
    <row r="984" ht="16.5" customHeight="1">
      <c r="T984" s="2"/>
    </row>
    <row r="985" ht="16.5" customHeight="1">
      <c r="T985" s="2"/>
    </row>
    <row r="986" ht="16.5" customHeight="1">
      <c r="T986" s="2"/>
    </row>
    <row r="987" ht="16.5" customHeight="1">
      <c r="T987" s="2"/>
    </row>
    <row r="988" ht="16.5" customHeight="1">
      <c r="T988" s="2"/>
    </row>
    <row r="989" ht="16.5" customHeight="1">
      <c r="T989" s="2"/>
    </row>
    <row r="990" ht="16.5" customHeight="1">
      <c r="T990" s="2"/>
    </row>
    <row r="991" ht="16.5" customHeight="1">
      <c r="T991" s="2"/>
    </row>
    <row r="992" ht="16.5" customHeight="1">
      <c r="T992" s="2"/>
    </row>
    <row r="993" ht="16.5" customHeight="1">
      <c r="T993" s="2"/>
    </row>
    <row r="994" ht="16.5" customHeight="1">
      <c r="T994" s="2"/>
    </row>
    <row r="995" ht="16.5" customHeight="1">
      <c r="T995" s="2"/>
    </row>
    <row r="996" ht="16.5" customHeight="1">
      <c r="T996" s="2"/>
    </row>
    <row r="997" ht="16.5" customHeight="1">
      <c r="T997" s="2"/>
    </row>
    <row r="998" ht="16.5" customHeight="1">
      <c r="T998" s="2"/>
    </row>
    <row r="999" ht="16.5" customHeight="1">
      <c r="T999" s="2"/>
    </row>
    <row r="1000" ht="16.5" customHeight="1">
      <c r="T1000" s="2"/>
    </row>
  </sheetData>
  <printOptions/>
  <pageMargins bottom="0.75" footer="0.0" header="0.0" left="0.6997222304344177" right="0.699722230434417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/>
  </sheetViews>
  <sheetFormatPr customHeight="1" defaultColWidth="14.43" defaultRowHeight="15.0"/>
  <cols>
    <col customWidth="1" min="1" max="13" width="8.14"/>
    <col customWidth="1" min="14" max="26" width="9.0"/>
  </cols>
  <sheetData>
    <row r="1" ht="16.5" customHeight="1">
      <c r="A1" s="1" t="s">
        <v>85</v>
      </c>
      <c r="B1" s="1"/>
    </row>
    <row r="2" ht="16.5" customHeight="1">
      <c r="A2" s="3" t="s">
        <v>1</v>
      </c>
    </row>
    <row r="3" ht="16.5" customHeight="1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18</v>
      </c>
      <c r="Q3" s="5" t="s">
        <v>19</v>
      </c>
      <c r="R3" s="5" t="s">
        <v>20</v>
      </c>
      <c r="S3" s="4" t="s">
        <v>23</v>
      </c>
      <c r="T3" s="4" t="s">
        <v>22</v>
      </c>
    </row>
    <row r="4" ht="16.5" customHeight="1">
      <c r="A4" s="5" t="s">
        <v>24</v>
      </c>
      <c r="B4" s="86">
        <v>2.0</v>
      </c>
      <c r="C4" s="87">
        <f t="shared" ref="C4:C6" si="1">+F4/E4</f>
        <v>0</v>
      </c>
      <c r="D4" s="86">
        <v>1.0</v>
      </c>
      <c r="E4" s="86">
        <v>1.0</v>
      </c>
      <c r="F4" s="86">
        <v>0.0</v>
      </c>
      <c r="G4" s="86">
        <v>0.0</v>
      </c>
      <c r="H4" s="86">
        <v>0.0</v>
      </c>
      <c r="I4" s="86">
        <v>0.0</v>
      </c>
      <c r="J4" s="86">
        <v>0.0</v>
      </c>
      <c r="K4" s="86">
        <v>0.0</v>
      </c>
      <c r="L4" s="86">
        <v>0.0</v>
      </c>
      <c r="M4" s="86">
        <v>0.0</v>
      </c>
      <c r="N4" s="86">
        <v>0.0</v>
      </c>
      <c r="O4" s="86">
        <v>1.0</v>
      </c>
      <c r="P4" s="9">
        <f t="shared" ref="P4:P6" si="2">+(G4*1+H4*2+I4*3+J4*4)/E4</f>
        <v>0</v>
      </c>
      <c r="Q4" s="9">
        <v>0.0</v>
      </c>
      <c r="R4" s="11">
        <f t="shared" ref="R4:R24" si="3">+Q4+P4</f>
        <v>0</v>
      </c>
      <c r="S4" s="14">
        <f t="shared" ref="S4:S24" si="4">RANK(R4,$R$4:$R$24)</f>
        <v>15</v>
      </c>
      <c r="T4" s="88">
        <f t="shared" ref="T4:T24" si="5">RANK(C4,$C$4:$C$24)</f>
        <v>14</v>
      </c>
    </row>
    <row r="5" ht="16.5" customHeight="1">
      <c r="A5" s="5" t="s">
        <v>25</v>
      </c>
      <c r="B5" s="86">
        <v>6.0</v>
      </c>
      <c r="C5" s="87">
        <f t="shared" si="1"/>
        <v>0</v>
      </c>
      <c r="D5" s="86">
        <v>11.0</v>
      </c>
      <c r="E5" s="86">
        <v>3.0</v>
      </c>
      <c r="F5" s="86">
        <v>0.0</v>
      </c>
      <c r="G5" s="86">
        <v>0.0</v>
      </c>
      <c r="H5" s="86">
        <v>0.0</v>
      </c>
      <c r="I5" s="86">
        <v>0.0</v>
      </c>
      <c r="J5" s="86">
        <v>0.0</v>
      </c>
      <c r="K5" s="86">
        <v>2.0</v>
      </c>
      <c r="L5" s="86">
        <v>1.0</v>
      </c>
      <c r="M5" s="86">
        <v>2.0</v>
      </c>
      <c r="N5" s="86">
        <v>8.0</v>
      </c>
      <c r="O5" s="86">
        <v>3.0</v>
      </c>
      <c r="P5" s="9">
        <f t="shared" si="2"/>
        <v>0</v>
      </c>
      <c r="Q5" s="9">
        <f t="shared" ref="Q5:Q6" si="6">+(F5+N5)/D5</f>
        <v>0.7272727273</v>
      </c>
      <c r="R5" s="11">
        <f t="shared" si="3"/>
        <v>0.7272727273</v>
      </c>
      <c r="S5" s="14">
        <f t="shared" si="4"/>
        <v>14</v>
      </c>
      <c r="T5" s="88">
        <f t="shared" si="5"/>
        <v>14</v>
      </c>
    </row>
    <row r="6" ht="16.5" customHeight="1">
      <c r="A6" s="5" t="s">
        <v>26</v>
      </c>
      <c r="B6" s="86">
        <v>9.0</v>
      </c>
      <c r="C6" s="87">
        <f t="shared" si="1"/>
        <v>0.75</v>
      </c>
      <c r="D6" s="86">
        <v>28.0</v>
      </c>
      <c r="E6" s="86">
        <v>20.0</v>
      </c>
      <c r="F6" s="86">
        <v>15.0</v>
      </c>
      <c r="G6" s="86">
        <v>10.0</v>
      </c>
      <c r="H6" s="86">
        <v>4.0</v>
      </c>
      <c r="I6" s="86">
        <v>1.0</v>
      </c>
      <c r="J6" s="86">
        <v>0.0</v>
      </c>
      <c r="K6" s="86">
        <v>14.0</v>
      </c>
      <c r="L6" s="86">
        <v>11.0</v>
      </c>
      <c r="M6" s="86">
        <v>11.0</v>
      </c>
      <c r="N6" s="86">
        <v>8.0</v>
      </c>
      <c r="O6" s="86">
        <v>1.0</v>
      </c>
      <c r="P6" s="9">
        <f t="shared" si="2"/>
        <v>1.05</v>
      </c>
      <c r="Q6" s="9">
        <f t="shared" si="6"/>
        <v>0.8214285714</v>
      </c>
      <c r="R6" s="11">
        <f t="shared" si="3"/>
        <v>1.871428571</v>
      </c>
      <c r="S6" s="14">
        <f t="shared" si="4"/>
        <v>1</v>
      </c>
      <c r="T6" s="88">
        <f t="shared" si="5"/>
        <v>1</v>
      </c>
    </row>
    <row r="7" ht="16.5" customHeight="1">
      <c r="A7" s="5" t="s">
        <v>27</v>
      </c>
      <c r="B7" s="86">
        <v>0.0</v>
      </c>
      <c r="C7" s="87">
        <v>0.0</v>
      </c>
      <c r="D7" s="86">
        <v>0.0</v>
      </c>
      <c r="E7" s="86">
        <v>0.0</v>
      </c>
      <c r="F7" s="86">
        <v>0.0</v>
      </c>
      <c r="G7" s="86">
        <v>0.0</v>
      </c>
      <c r="H7" s="86">
        <v>0.0</v>
      </c>
      <c r="I7" s="86">
        <v>0.0</v>
      </c>
      <c r="J7" s="86">
        <v>0.0</v>
      </c>
      <c r="K7" s="86">
        <v>0.0</v>
      </c>
      <c r="L7" s="86">
        <v>0.0</v>
      </c>
      <c r="M7" s="86">
        <v>0.0</v>
      </c>
      <c r="N7" s="86">
        <v>0.0</v>
      </c>
      <c r="O7" s="86">
        <v>0.0</v>
      </c>
      <c r="P7" s="9">
        <v>0.0</v>
      </c>
      <c r="Q7" s="9">
        <v>0.0</v>
      </c>
      <c r="R7" s="11">
        <f t="shared" si="3"/>
        <v>0</v>
      </c>
      <c r="S7" s="14">
        <f t="shared" si="4"/>
        <v>15</v>
      </c>
      <c r="T7" s="88">
        <f t="shared" si="5"/>
        <v>14</v>
      </c>
    </row>
    <row r="8" ht="16.5" customHeight="1">
      <c r="A8" s="5" t="s">
        <v>28</v>
      </c>
      <c r="B8" s="86">
        <v>9.0</v>
      </c>
      <c r="C8" s="87">
        <f t="shared" ref="C8:C11" si="7">+F8/E8</f>
        <v>0.45</v>
      </c>
      <c r="D8" s="86">
        <v>22.0</v>
      </c>
      <c r="E8" s="86">
        <v>20.0</v>
      </c>
      <c r="F8" s="86">
        <v>9.0</v>
      </c>
      <c r="G8" s="86">
        <v>6.0</v>
      </c>
      <c r="H8" s="86">
        <v>3.0</v>
      </c>
      <c r="I8" s="86">
        <v>0.0</v>
      </c>
      <c r="J8" s="86">
        <v>0.0</v>
      </c>
      <c r="K8" s="86">
        <v>8.0</v>
      </c>
      <c r="L8" s="86">
        <v>9.0</v>
      </c>
      <c r="M8" s="86">
        <v>6.0</v>
      </c>
      <c r="N8" s="86">
        <v>2.0</v>
      </c>
      <c r="O8" s="86">
        <v>4.0</v>
      </c>
      <c r="P8" s="9">
        <f t="shared" ref="P8:P11" si="8">+(G8*1+H8*2+I8*3+J8*4)/E8</f>
        <v>0.6</v>
      </c>
      <c r="Q8" s="9">
        <f t="shared" ref="Q8:Q11" si="9">+(F8+N8)/D8</f>
        <v>0.5</v>
      </c>
      <c r="R8" s="11">
        <f t="shared" si="3"/>
        <v>1.1</v>
      </c>
      <c r="S8" s="14">
        <f t="shared" si="4"/>
        <v>6</v>
      </c>
      <c r="T8" s="88">
        <f t="shared" si="5"/>
        <v>4</v>
      </c>
    </row>
    <row r="9" ht="16.5" customHeight="1">
      <c r="A9" s="5" t="s">
        <v>29</v>
      </c>
      <c r="B9" s="86">
        <v>5.0</v>
      </c>
      <c r="C9" s="87">
        <f t="shared" si="7"/>
        <v>0.3333333333</v>
      </c>
      <c r="D9" s="86">
        <v>13.0</v>
      </c>
      <c r="E9" s="86">
        <v>12.0</v>
      </c>
      <c r="F9" s="86">
        <v>4.0</v>
      </c>
      <c r="G9" s="86">
        <v>3.0</v>
      </c>
      <c r="H9" s="86">
        <v>1.0</v>
      </c>
      <c r="I9" s="86">
        <v>0.0</v>
      </c>
      <c r="J9" s="86">
        <v>0.0</v>
      </c>
      <c r="K9" s="86">
        <v>2.0</v>
      </c>
      <c r="L9" s="86">
        <v>1.0</v>
      </c>
      <c r="M9" s="86">
        <v>2.0</v>
      </c>
      <c r="N9" s="86">
        <v>1.0</v>
      </c>
      <c r="O9" s="86">
        <v>4.0</v>
      </c>
      <c r="P9" s="9">
        <f t="shared" si="8"/>
        <v>0.4166666667</v>
      </c>
      <c r="Q9" s="9">
        <f t="shared" si="9"/>
        <v>0.3846153846</v>
      </c>
      <c r="R9" s="11">
        <f t="shared" si="3"/>
        <v>0.8012820513</v>
      </c>
      <c r="S9" s="14">
        <f t="shared" si="4"/>
        <v>12</v>
      </c>
      <c r="T9" s="88">
        <f t="shared" si="5"/>
        <v>9</v>
      </c>
    </row>
    <row r="10" ht="16.5" customHeight="1">
      <c r="A10" s="5" t="s">
        <v>30</v>
      </c>
      <c r="B10" s="86">
        <v>9.0</v>
      </c>
      <c r="C10" s="87">
        <f t="shared" si="7"/>
        <v>0.3571428571</v>
      </c>
      <c r="D10" s="86">
        <v>31.0</v>
      </c>
      <c r="E10" s="86">
        <v>28.0</v>
      </c>
      <c r="F10" s="86">
        <v>10.0</v>
      </c>
      <c r="G10" s="86">
        <v>6.0</v>
      </c>
      <c r="H10" s="86">
        <v>3.0</v>
      </c>
      <c r="I10" s="86">
        <v>1.0</v>
      </c>
      <c r="J10" s="86">
        <v>0.0</v>
      </c>
      <c r="K10" s="86">
        <v>7.0</v>
      </c>
      <c r="L10" s="86">
        <v>8.0</v>
      </c>
      <c r="M10" s="86">
        <v>5.0</v>
      </c>
      <c r="N10" s="86">
        <v>3.0</v>
      </c>
      <c r="O10" s="86">
        <v>5.0</v>
      </c>
      <c r="P10" s="9">
        <f t="shared" si="8"/>
        <v>0.5357142857</v>
      </c>
      <c r="Q10" s="9">
        <f t="shared" si="9"/>
        <v>0.4193548387</v>
      </c>
      <c r="R10" s="11">
        <f t="shared" si="3"/>
        <v>0.9550691244</v>
      </c>
      <c r="S10" s="14">
        <f t="shared" si="4"/>
        <v>8</v>
      </c>
      <c r="T10" s="88">
        <f t="shared" si="5"/>
        <v>8</v>
      </c>
    </row>
    <row r="11" ht="16.5" customHeight="1">
      <c r="A11" s="5" t="s">
        <v>31</v>
      </c>
      <c r="B11" s="86">
        <v>5.0</v>
      </c>
      <c r="C11" s="87">
        <f t="shared" si="7"/>
        <v>0.3636363636</v>
      </c>
      <c r="D11" s="86">
        <v>13.0</v>
      </c>
      <c r="E11" s="86">
        <v>11.0</v>
      </c>
      <c r="F11" s="86">
        <v>4.0</v>
      </c>
      <c r="G11" s="86">
        <v>4.0</v>
      </c>
      <c r="H11" s="86">
        <v>0.0</v>
      </c>
      <c r="I11" s="86">
        <v>0.0</v>
      </c>
      <c r="J11" s="86">
        <v>0.0</v>
      </c>
      <c r="K11" s="86">
        <v>4.0</v>
      </c>
      <c r="L11" s="86">
        <v>5.0</v>
      </c>
      <c r="M11" s="86">
        <v>3.0</v>
      </c>
      <c r="N11" s="86">
        <v>2.0</v>
      </c>
      <c r="O11" s="86">
        <v>4.0</v>
      </c>
      <c r="P11" s="9">
        <f t="shared" si="8"/>
        <v>0.3636363636</v>
      </c>
      <c r="Q11" s="9">
        <f t="shared" si="9"/>
        <v>0.4615384615</v>
      </c>
      <c r="R11" s="11">
        <f t="shared" si="3"/>
        <v>0.8251748252</v>
      </c>
      <c r="S11" s="14">
        <f t="shared" si="4"/>
        <v>11</v>
      </c>
      <c r="T11" s="88">
        <f t="shared" si="5"/>
        <v>7</v>
      </c>
    </row>
    <row r="12" ht="16.5" customHeight="1">
      <c r="A12" s="5" t="s">
        <v>32</v>
      </c>
      <c r="B12" s="86">
        <v>0.0</v>
      </c>
      <c r="C12" s="87">
        <v>0.0</v>
      </c>
      <c r="D12" s="86">
        <v>0.0</v>
      </c>
      <c r="E12" s="86">
        <v>0.0</v>
      </c>
      <c r="F12" s="86">
        <v>0.0</v>
      </c>
      <c r="G12" s="86">
        <v>0.0</v>
      </c>
      <c r="H12" s="86">
        <v>0.0</v>
      </c>
      <c r="I12" s="86">
        <v>0.0</v>
      </c>
      <c r="J12" s="86">
        <v>0.0</v>
      </c>
      <c r="K12" s="86">
        <v>0.0</v>
      </c>
      <c r="L12" s="86">
        <v>0.0</v>
      </c>
      <c r="M12" s="86">
        <v>0.0</v>
      </c>
      <c r="N12" s="86">
        <v>0.0</v>
      </c>
      <c r="O12" s="86">
        <v>0.0</v>
      </c>
      <c r="P12" s="9">
        <v>0.0</v>
      </c>
      <c r="Q12" s="9">
        <v>0.0</v>
      </c>
      <c r="R12" s="11">
        <f t="shared" si="3"/>
        <v>0</v>
      </c>
      <c r="S12" s="14">
        <f t="shared" si="4"/>
        <v>15</v>
      </c>
      <c r="T12" s="88">
        <f t="shared" si="5"/>
        <v>14</v>
      </c>
    </row>
    <row r="13" ht="16.5" customHeight="1">
      <c r="A13" s="5" t="s">
        <v>33</v>
      </c>
      <c r="B13" s="86">
        <v>4.0</v>
      </c>
      <c r="C13" s="87">
        <f t="shared" ref="C13:C14" si="10">+F13/E13</f>
        <v>0.25</v>
      </c>
      <c r="D13" s="86">
        <v>6.0</v>
      </c>
      <c r="E13" s="86">
        <v>4.0</v>
      </c>
      <c r="F13" s="86">
        <v>1.0</v>
      </c>
      <c r="G13" s="86">
        <v>0.0</v>
      </c>
      <c r="H13" s="86">
        <v>0.0</v>
      </c>
      <c r="I13" s="86">
        <v>0.0</v>
      </c>
      <c r="J13" s="86">
        <v>1.0</v>
      </c>
      <c r="K13" s="86">
        <v>2.0</v>
      </c>
      <c r="L13" s="86">
        <v>3.0</v>
      </c>
      <c r="M13" s="86">
        <v>0.0</v>
      </c>
      <c r="N13" s="86">
        <v>2.0</v>
      </c>
      <c r="O13" s="86">
        <v>1.0</v>
      </c>
      <c r="P13" s="9">
        <f t="shared" ref="P13:P14" si="11">+(G13*1+H13*2+I13*3+J13*4)/E13</f>
        <v>1</v>
      </c>
      <c r="Q13" s="9">
        <f t="shared" ref="Q13:Q14" si="12">+(F13+N13)/D13</f>
        <v>0.5</v>
      </c>
      <c r="R13" s="11">
        <f t="shared" si="3"/>
        <v>1.5</v>
      </c>
      <c r="S13" s="14">
        <f t="shared" si="4"/>
        <v>2</v>
      </c>
      <c r="T13" s="88">
        <f t="shared" si="5"/>
        <v>12</v>
      </c>
    </row>
    <row r="14" ht="16.5" customHeight="1">
      <c r="A14" s="5" t="s">
        <v>34</v>
      </c>
      <c r="B14" s="86">
        <v>7.0</v>
      </c>
      <c r="C14" s="87">
        <f t="shared" si="10"/>
        <v>0.2857142857</v>
      </c>
      <c r="D14" s="86">
        <v>17.0</v>
      </c>
      <c r="E14" s="86">
        <v>14.0</v>
      </c>
      <c r="F14" s="86">
        <v>4.0</v>
      </c>
      <c r="G14" s="86">
        <v>3.0</v>
      </c>
      <c r="H14" s="86">
        <v>0.0</v>
      </c>
      <c r="I14" s="86">
        <v>1.0</v>
      </c>
      <c r="J14" s="86">
        <v>0.0</v>
      </c>
      <c r="K14" s="86">
        <v>6.0</v>
      </c>
      <c r="L14" s="86">
        <v>1.0</v>
      </c>
      <c r="M14" s="86">
        <v>3.0</v>
      </c>
      <c r="N14" s="86">
        <v>3.0</v>
      </c>
      <c r="O14" s="86">
        <v>5.0</v>
      </c>
      <c r="P14" s="9">
        <f t="shared" si="11"/>
        <v>0.4285714286</v>
      </c>
      <c r="Q14" s="9">
        <f t="shared" si="12"/>
        <v>0.4117647059</v>
      </c>
      <c r="R14" s="11">
        <f t="shared" si="3"/>
        <v>0.8403361345</v>
      </c>
      <c r="S14" s="14">
        <f t="shared" si="4"/>
        <v>10</v>
      </c>
      <c r="T14" s="88">
        <f t="shared" si="5"/>
        <v>11</v>
      </c>
    </row>
    <row r="15" ht="16.5" customHeight="1">
      <c r="A15" s="5" t="s">
        <v>35</v>
      </c>
      <c r="B15" s="86">
        <v>0.0</v>
      </c>
      <c r="C15" s="87">
        <v>0.0</v>
      </c>
      <c r="D15" s="86">
        <v>0.0</v>
      </c>
      <c r="E15" s="86">
        <v>0.0</v>
      </c>
      <c r="F15" s="86">
        <v>0.0</v>
      </c>
      <c r="G15" s="86">
        <v>0.0</v>
      </c>
      <c r="H15" s="86">
        <v>0.0</v>
      </c>
      <c r="I15" s="86">
        <v>0.0</v>
      </c>
      <c r="J15" s="86">
        <v>0.0</v>
      </c>
      <c r="K15" s="86">
        <v>0.0</v>
      </c>
      <c r="L15" s="86">
        <v>0.0</v>
      </c>
      <c r="M15" s="86">
        <v>0.0</v>
      </c>
      <c r="N15" s="86">
        <v>0.0</v>
      </c>
      <c r="O15" s="86">
        <v>0.0</v>
      </c>
      <c r="P15" s="9">
        <v>0.0</v>
      </c>
      <c r="Q15" s="9">
        <v>0.0</v>
      </c>
      <c r="R15" s="11">
        <f t="shared" si="3"/>
        <v>0</v>
      </c>
      <c r="S15" s="14">
        <f t="shared" si="4"/>
        <v>15</v>
      </c>
      <c r="T15" s="88">
        <f t="shared" si="5"/>
        <v>14</v>
      </c>
    </row>
    <row r="16" ht="16.5" customHeight="1">
      <c r="A16" s="5" t="s">
        <v>36</v>
      </c>
      <c r="B16" s="86">
        <v>6.0</v>
      </c>
      <c r="C16" s="87">
        <f>+F16/E16</f>
        <v>0.4285714286</v>
      </c>
      <c r="D16" s="86">
        <v>9.0</v>
      </c>
      <c r="E16" s="86">
        <v>7.0</v>
      </c>
      <c r="F16" s="86">
        <v>3.0</v>
      </c>
      <c r="G16" s="86">
        <v>2.0</v>
      </c>
      <c r="H16" s="86">
        <v>1.0</v>
      </c>
      <c r="I16" s="86">
        <v>0.0</v>
      </c>
      <c r="J16" s="86">
        <v>0.0</v>
      </c>
      <c r="K16" s="86">
        <v>1.0</v>
      </c>
      <c r="L16" s="86">
        <v>3.0</v>
      </c>
      <c r="M16" s="86">
        <v>2.0</v>
      </c>
      <c r="N16" s="86">
        <v>2.0</v>
      </c>
      <c r="O16" s="86">
        <v>1.0</v>
      </c>
      <c r="P16" s="9">
        <f>+(G16*1+H16*2+I16*3+J16*4)/E16</f>
        <v>0.5714285714</v>
      </c>
      <c r="Q16" s="9">
        <f>+(F16+N16)/D16</f>
        <v>0.5555555556</v>
      </c>
      <c r="R16" s="11">
        <f t="shared" si="3"/>
        <v>1.126984127</v>
      </c>
      <c r="S16" s="14">
        <f t="shared" si="4"/>
        <v>5</v>
      </c>
      <c r="T16" s="88">
        <f t="shared" si="5"/>
        <v>5</v>
      </c>
    </row>
    <row r="17" ht="16.5" customHeight="1">
      <c r="A17" s="5" t="s">
        <v>37</v>
      </c>
      <c r="B17" s="86">
        <v>0.0</v>
      </c>
      <c r="C17" s="87">
        <v>0.0</v>
      </c>
      <c r="D17" s="86">
        <v>0.0</v>
      </c>
      <c r="E17" s="86">
        <v>0.0</v>
      </c>
      <c r="F17" s="86">
        <v>0.0</v>
      </c>
      <c r="G17" s="86">
        <v>0.0</v>
      </c>
      <c r="H17" s="86">
        <v>0.0</v>
      </c>
      <c r="I17" s="86">
        <v>0.0</v>
      </c>
      <c r="J17" s="86">
        <v>0.0</v>
      </c>
      <c r="K17" s="86">
        <v>0.0</v>
      </c>
      <c r="L17" s="86">
        <v>0.0</v>
      </c>
      <c r="M17" s="86">
        <v>0.0</v>
      </c>
      <c r="N17" s="86">
        <v>0.0</v>
      </c>
      <c r="O17" s="86">
        <v>0.0</v>
      </c>
      <c r="P17" s="9">
        <v>0.0</v>
      </c>
      <c r="Q17" s="9">
        <v>0.0</v>
      </c>
      <c r="R17" s="11">
        <f t="shared" si="3"/>
        <v>0</v>
      </c>
      <c r="S17" s="14">
        <f t="shared" si="4"/>
        <v>15</v>
      </c>
      <c r="T17" s="88">
        <f t="shared" si="5"/>
        <v>14</v>
      </c>
    </row>
    <row r="18" ht="16.5" customHeight="1">
      <c r="A18" s="5" t="s">
        <v>38</v>
      </c>
      <c r="B18" s="86">
        <v>1.0</v>
      </c>
      <c r="C18" s="87">
        <f t="shared" ref="C18:C23" si="13">+F18/E18</f>
        <v>0</v>
      </c>
      <c r="D18" s="86">
        <v>1.0</v>
      </c>
      <c r="E18" s="86">
        <v>1.0</v>
      </c>
      <c r="F18" s="86">
        <v>0.0</v>
      </c>
      <c r="G18" s="86">
        <v>0.0</v>
      </c>
      <c r="H18" s="86">
        <v>0.0</v>
      </c>
      <c r="I18" s="86">
        <v>0.0</v>
      </c>
      <c r="J18" s="86">
        <v>0.0</v>
      </c>
      <c r="K18" s="86">
        <v>0.0</v>
      </c>
      <c r="L18" s="86">
        <v>0.0</v>
      </c>
      <c r="M18" s="86">
        <v>0.0</v>
      </c>
      <c r="N18" s="86">
        <v>0.0</v>
      </c>
      <c r="O18" s="86">
        <v>1.0</v>
      </c>
      <c r="P18" s="9">
        <f t="shared" ref="P18:P23" si="14">+(G18*1+H18*2+I18*3+J18*4)/E18</f>
        <v>0</v>
      </c>
      <c r="Q18" s="9">
        <f t="shared" ref="Q18:Q23" si="15">+(F18+N18)/D18</f>
        <v>0</v>
      </c>
      <c r="R18" s="11">
        <f t="shared" si="3"/>
        <v>0</v>
      </c>
      <c r="S18" s="14">
        <f t="shared" si="4"/>
        <v>15</v>
      </c>
      <c r="T18" s="88">
        <f t="shared" si="5"/>
        <v>14</v>
      </c>
    </row>
    <row r="19" ht="16.5" customHeight="1">
      <c r="A19" s="5" t="s">
        <v>39</v>
      </c>
      <c r="B19" s="86">
        <v>7.0</v>
      </c>
      <c r="C19" s="87">
        <f t="shared" si="13"/>
        <v>0.4285714286</v>
      </c>
      <c r="D19" s="86">
        <v>18.0</v>
      </c>
      <c r="E19" s="86">
        <v>14.0</v>
      </c>
      <c r="F19" s="86">
        <v>6.0</v>
      </c>
      <c r="G19" s="86">
        <v>6.0</v>
      </c>
      <c r="H19" s="86">
        <v>0.0</v>
      </c>
      <c r="I19" s="86">
        <v>0.0</v>
      </c>
      <c r="J19" s="86">
        <v>0.0</v>
      </c>
      <c r="K19" s="86">
        <v>7.0</v>
      </c>
      <c r="L19" s="86">
        <v>7.0</v>
      </c>
      <c r="M19" s="86">
        <v>3.0</v>
      </c>
      <c r="N19" s="86">
        <v>4.0</v>
      </c>
      <c r="O19" s="86">
        <v>2.0</v>
      </c>
      <c r="P19" s="9">
        <f t="shared" si="14"/>
        <v>0.4285714286</v>
      </c>
      <c r="Q19" s="9">
        <f t="shared" si="15"/>
        <v>0.5555555556</v>
      </c>
      <c r="R19" s="11">
        <f t="shared" si="3"/>
        <v>0.9841269841</v>
      </c>
      <c r="S19" s="14">
        <f t="shared" si="4"/>
        <v>7</v>
      </c>
      <c r="T19" s="88">
        <f t="shared" si="5"/>
        <v>5</v>
      </c>
    </row>
    <row r="20" ht="16.5" customHeight="1">
      <c r="A20" s="5" t="s">
        <v>40</v>
      </c>
      <c r="B20" s="86">
        <v>8.0</v>
      </c>
      <c r="C20" s="87">
        <f t="shared" si="13"/>
        <v>0.3333333333</v>
      </c>
      <c r="D20" s="86">
        <v>18.0</v>
      </c>
      <c r="E20" s="86">
        <v>15.0</v>
      </c>
      <c r="F20" s="86">
        <v>5.0</v>
      </c>
      <c r="G20" s="86">
        <v>3.0</v>
      </c>
      <c r="H20" s="86">
        <v>2.0</v>
      </c>
      <c r="I20" s="86">
        <v>0.0</v>
      </c>
      <c r="J20" s="86">
        <v>0.0</v>
      </c>
      <c r="K20" s="86">
        <v>4.0</v>
      </c>
      <c r="L20" s="86">
        <v>8.0</v>
      </c>
      <c r="M20" s="86">
        <v>6.0</v>
      </c>
      <c r="N20" s="86">
        <v>3.0</v>
      </c>
      <c r="O20" s="86">
        <v>2.0</v>
      </c>
      <c r="P20" s="9">
        <f t="shared" si="14"/>
        <v>0.4666666667</v>
      </c>
      <c r="Q20" s="9">
        <f t="shared" si="15"/>
        <v>0.4444444444</v>
      </c>
      <c r="R20" s="11">
        <f t="shared" si="3"/>
        <v>0.9111111111</v>
      </c>
      <c r="S20" s="14">
        <f t="shared" si="4"/>
        <v>9</v>
      </c>
      <c r="T20" s="88">
        <f t="shared" si="5"/>
        <v>9</v>
      </c>
    </row>
    <row r="21" ht="16.5" customHeight="1">
      <c r="A21" s="5" t="s">
        <v>41</v>
      </c>
      <c r="B21" s="86">
        <v>9.0</v>
      </c>
      <c r="C21" s="87">
        <f t="shared" si="13"/>
        <v>0.56</v>
      </c>
      <c r="D21" s="86">
        <v>27.0</v>
      </c>
      <c r="E21" s="86">
        <v>25.0</v>
      </c>
      <c r="F21" s="86">
        <v>14.0</v>
      </c>
      <c r="G21" s="86">
        <v>13.0</v>
      </c>
      <c r="H21" s="86">
        <v>1.0</v>
      </c>
      <c r="I21" s="86">
        <v>0.0</v>
      </c>
      <c r="J21" s="86">
        <v>0.0</v>
      </c>
      <c r="K21" s="86">
        <v>5.0</v>
      </c>
      <c r="L21" s="86">
        <v>9.0</v>
      </c>
      <c r="M21" s="86">
        <v>4.0</v>
      </c>
      <c r="N21" s="86">
        <v>2.0</v>
      </c>
      <c r="O21" s="86">
        <v>2.0</v>
      </c>
      <c r="P21" s="9">
        <f t="shared" si="14"/>
        <v>0.6</v>
      </c>
      <c r="Q21" s="9">
        <f t="shared" si="15"/>
        <v>0.5925925926</v>
      </c>
      <c r="R21" s="11">
        <f t="shared" si="3"/>
        <v>1.192592593</v>
      </c>
      <c r="S21" s="14">
        <f t="shared" si="4"/>
        <v>4</v>
      </c>
      <c r="T21" s="88">
        <f t="shared" si="5"/>
        <v>2</v>
      </c>
    </row>
    <row r="22" ht="16.5" customHeight="1">
      <c r="A22" s="5" t="s">
        <v>42</v>
      </c>
      <c r="B22" s="86">
        <v>3.0</v>
      </c>
      <c r="C22" s="87">
        <f t="shared" si="13"/>
        <v>0.25</v>
      </c>
      <c r="D22" s="86">
        <v>6.0</v>
      </c>
      <c r="E22" s="86">
        <v>4.0</v>
      </c>
      <c r="F22" s="86">
        <v>1.0</v>
      </c>
      <c r="G22" s="86">
        <v>1.0</v>
      </c>
      <c r="H22" s="86">
        <v>0.0</v>
      </c>
      <c r="I22" s="86">
        <v>0.0</v>
      </c>
      <c r="J22" s="86">
        <v>0.0</v>
      </c>
      <c r="K22" s="86">
        <v>5.0</v>
      </c>
      <c r="L22" s="86">
        <v>1.0</v>
      </c>
      <c r="M22" s="86">
        <v>4.0</v>
      </c>
      <c r="N22" s="86">
        <v>2.0</v>
      </c>
      <c r="O22" s="86">
        <v>1.0</v>
      </c>
      <c r="P22" s="9">
        <f t="shared" si="14"/>
        <v>0.25</v>
      </c>
      <c r="Q22" s="9">
        <f t="shared" si="15"/>
        <v>0.5</v>
      </c>
      <c r="R22" s="11">
        <f t="shared" si="3"/>
        <v>0.75</v>
      </c>
      <c r="S22" s="14">
        <f t="shared" si="4"/>
        <v>13</v>
      </c>
      <c r="T22" s="88">
        <f t="shared" si="5"/>
        <v>12</v>
      </c>
    </row>
    <row r="23" ht="16.5" customHeight="1">
      <c r="A23" s="5" t="s">
        <v>43</v>
      </c>
      <c r="B23" s="86">
        <v>9.0</v>
      </c>
      <c r="C23" s="87">
        <f t="shared" si="13"/>
        <v>0.5</v>
      </c>
      <c r="D23" s="86">
        <v>24.0</v>
      </c>
      <c r="E23" s="86">
        <v>22.0</v>
      </c>
      <c r="F23" s="86">
        <v>11.0</v>
      </c>
      <c r="G23" s="86">
        <v>6.0</v>
      </c>
      <c r="H23" s="86">
        <v>4.0</v>
      </c>
      <c r="I23" s="86">
        <v>1.0</v>
      </c>
      <c r="J23" s="86">
        <v>0.0</v>
      </c>
      <c r="K23" s="86">
        <v>9.0</v>
      </c>
      <c r="L23" s="86">
        <v>6.0</v>
      </c>
      <c r="M23" s="86">
        <v>3.0</v>
      </c>
      <c r="N23" s="86">
        <v>2.0</v>
      </c>
      <c r="O23" s="86">
        <v>3.0</v>
      </c>
      <c r="P23" s="9">
        <f t="shared" si="14"/>
        <v>0.7727272727</v>
      </c>
      <c r="Q23" s="9">
        <f t="shared" si="15"/>
        <v>0.5416666667</v>
      </c>
      <c r="R23" s="11">
        <f t="shared" si="3"/>
        <v>1.314393939</v>
      </c>
      <c r="S23" s="14">
        <f t="shared" si="4"/>
        <v>3</v>
      </c>
      <c r="T23" s="88">
        <f t="shared" si="5"/>
        <v>3</v>
      </c>
    </row>
    <row r="24" ht="16.5" customHeight="1">
      <c r="A24" s="5" t="s">
        <v>44</v>
      </c>
      <c r="B24" s="86">
        <v>0.0</v>
      </c>
      <c r="C24" s="87">
        <v>0.0</v>
      </c>
      <c r="D24" s="86">
        <v>0.0</v>
      </c>
      <c r="E24" s="86">
        <v>0.0</v>
      </c>
      <c r="F24" s="86">
        <v>0.0</v>
      </c>
      <c r="G24" s="86">
        <v>0.0</v>
      </c>
      <c r="H24" s="86">
        <v>0.0</v>
      </c>
      <c r="I24" s="86">
        <v>0.0</v>
      </c>
      <c r="J24" s="86">
        <v>0.0</v>
      </c>
      <c r="K24" s="86">
        <v>0.0</v>
      </c>
      <c r="L24" s="86">
        <v>0.0</v>
      </c>
      <c r="M24" s="86">
        <v>0.0</v>
      </c>
      <c r="N24" s="86">
        <v>0.0</v>
      </c>
      <c r="O24" s="86">
        <v>0.0</v>
      </c>
      <c r="P24" s="9">
        <v>0.0</v>
      </c>
      <c r="Q24" s="9">
        <v>0.0</v>
      </c>
      <c r="R24" s="11">
        <f t="shared" si="3"/>
        <v>0</v>
      </c>
      <c r="S24" s="14">
        <f t="shared" si="4"/>
        <v>15</v>
      </c>
      <c r="T24" s="88">
        <f t="shared" si="5"/>
        <v>14</v>
      </c>
    </row>
    <row r="25" ht="16.5" customHeight="1">
      <c r="A25" s="23" t="s">
        <v>45</v>
      </c>
      <c r="B25" s="89"/>
      <c r="C25" s="25">
        <f>+F25/E25</f>
        <v>0.4328358209</v>
      </c>
      <c r="D25" s="24">
        <f t="shared" ref="D25:J25" si="16">SUM(D4:D24)</f>
        <v>245</v>
      </c>
      <c r="E25" s="24">
        <f t="shared" si="16"/>
        <v>201</v>
      </c>
      <c r="F25" s="24">
        <f t="shared" si="16"/>
        <v>87</v>
      </c>
      <c r="G25" s="24">
        <f t="shared" si="16"/>
        <v>63</v>
      </c>
      <c r="H25" s="24">
        <f t="shared" si="16"/>
        <v>19</v>
      </c>
      <c r="I25" s="24">
        <f t="shared" si="16"/>
        <v>4</v>
      </c>
      <c r="J25" s="24">
        <f t="shared" si="16"/>
        <v>1</v>
      </c>
      <c r="K25" s="24">
        <f t="shared" ref="K25:O25" si="17">SUM(K4:K23)</f>
        <v>76</v>
      </c>
      <c r="L25" s="24">
        <f t="shared" si="17"/>
        <v>73</v>
      </c>
      <c r="M25" s="24">
        <f t="shared" si="17"/>
        <v>54</v>
      </c>
      <c r="N25" s="24">
        <f t="shared" si="17"/>
        <v>44</v>
      </c>
      <c r="O25" s="24">
        <f t="shared" si="17"/>
        <v>40</v>
      </c>
      <c r="P25" s="24"/>
      <c r="Q25" s="24"/>
      <c r="R25" s="90"/>
      <c r="S25" s="27"/>
      <c r="T25" s="27"/>
    </row>
    <row r="26" ht="16.5" customHeight="1"/>
    <row r="27" ht="16.5" customHeight="1">
      <c r="A27" s="3" t="s">
        <v>46</v>
      </c>
    </row>
    <row r="28" ht="16.5" customHeight="1">
      <c r="A28" s="4" t="s">
        <v>2</v>
      </c>
      <c r="B28" s="4" t="s">
        <v>3</v>
      </c>
      <c r="C28" s="4" t="s">
        <v>47</v>
      </c>
      <c r="D28" s="4" t="s">
        <v>48</v>
      </c>
      <c r="E28" s="4" t="s">
        <v>49</v>
      </c>
      <c r="F28" s="4" t="s">
        <v>50</v>
      </c>
      <c r="G28" s="4" t="s">
        <v>6</v>
      </c>
      <c r="H28" s="4" t="s">
        <v>51</v>
      </c>
      <c r="I28" s="4" t="s">
        <v>52</v>
      </c>
      <c r="J28" s="4" t="s">
        <v>53</v>
      </c>
      <c r="K28" s="4" t="s">
        <v>54</v>
      </c>
      <c r="L28" s="4" t="s">
        <v>55</v>
      </c>
      <c r="M28" s="4" t="s">
        <v>56</v>
      </c>
      <c r="N28" s="4" t="s">
        <v>57</v>
      </c>
      <c r="O28" s="4" t="s">
        <v>58</v>
      </c>
      <c r="P28" s="4" t="s">
        <v>59</v>
      </c>
      <c r="Q28" s="4" t="s">
        <v>60</v>
      </c>
      <c r="R28" s="4" t="s">
        <v>61</v>
      </c>
      <c r="S28" s="4" t="s">
        <v>86</v>
      </c>
      <c r="T28" s="4" t="s">
        <v>63</v>
      </c>
      <c r="U28" s="4" t="s">
        <v>64</v>
      </c>
      <c r="V28" s="4" t="s">
        <v>65</v>
      </c>
    </row>
    <row r="29" ht="16.5" customHeight="1">
      <c r="A29" s="4" t="s">
        <v>24</v>
      </c>
      <c r="B29" s="6">
        <v>2.0</v>
      </c>
      <c r="C29" s="6">
        <v>0.0</v>
      </c>
      <c r="D29" s="6">
        <v>0.0</v>
      </c>
      <c r="E29" s="6">
        <v>0.0</v>
      </c>
      <c r="F29" s="6">
        <v>2.0</v>
      </c>
      <c r="G29" s="6">
        <v>0.0</v>
      </c>
      <c r="H29" s="31">
        <v>0.0</v>
      </c>
      <c r="I29" s="6">
        <v>0.0</v>
      </c>
      <c r="J29" s="6">
        <v>0.0</v>
      </c>
      <c r="K29" s="6">
        <v>2.0</v>
      </c>
      <c r="L29" s="6">
        <v>0.0</v>
      </c>
      <c r="M29" s="6">
        <v>0.0</v>
      </c>
      <c r="N29" s="6">
        <v>1.0</v>
      </c>
      <c r="O29" s="6">
        <v>0.0</v>
      </c>
      <c r="P29" s="32">
        <v>0.0</v>
      </c>
      <c r="Q29" s="33"/>
      <c r="R29" s="34"/>
      <c r="S29" s="34"/>
      <c r="T29" s="33"/>
      <c r="U29" s="35"/>
      <c r="V29" s="33"/>
      <c r="X29" s="91">
        <f t="shared" ref="X29:X30" si="18">+(L29+K29)/F29*100</f>
        <v>100</v>
      </c>
    </row>
    <row r="30" ht="16.5" customHeight="1">
      <c r="A30" s="4" t="s">
        <v>27</v>
      </c>
      <c r="B30" s="6">
        <v>1.0</v>
      </c>
      <c r="C30" s="6">
        <v>0.0</v>
      </c>
      <c r="D30" s="6">
        <v>0.0</v>
      </c>
      <c r="E30" s="6">
        <v>0.0</v>
      </c>
      <c r="F30" s="6">
        <v>1.0</v>
      </c>
      <c r="G30" s="6">
        <v>0.0</v>
      </c>
      <c r="H30" s="31">
        <v>0.0</v>
      </c>
      <c r="I30" s="6">
        <v>0.0</v>
      </c>
      <c r="J30" s="6">
        <v>0.0</v>
      </c>
      <c r="K30" s="6">
        <v>1.0</v>
      </c>
      <c r="L30" s="6">
        <v>0.0</v>
      </c>
      <c r="M30" s="6">
        <v>0.0</v>
      </c>
      <c r="N30" s="6">
        <v>0.0</v>
      </c>
      <c r="O30" s="6">
        <v>0.0</v>
      </c>
      <c r="P30" s="32">
        <v>0.0</v>
      </c>
      <c r="Q30" s="33"/>
      <c r="R30" s="34"/>
      <c r="S30" s="34"/>
      <c r="T30" s="33"/>
      <c r="U30" s="35"/>
      <c r="V30" s="33"/>
      <c r="X30" s="91">
        <f t="shared" si="18"/>
        <v>100</v>
      </c>
    </row>
    <row r="31" ht="16.5" customHeight="1">
      <c r="A31" s="30" t="s">
        <v>29</v>
      </c>
      <c r="B31" s="6">
        <v>0.0</v>
      </c>
      <c r="C31" s="6">
        <v>0.0</v>
      </c>
      <c r="D31" s="6">
        <v>0.0</v>
      </c>
      <c r="E31" s="6">
        <v>0.0</v>
      </c>
      <c r="F31" s="6">
        <v>0.0</v>
      </c>
      <c r="G31" s="6">
        <v>0.0</v>
      </c>
      <c r="H31" s="31">
        <v>0.0</v>
      </c>
      <c r="I31" s="6">
        <v>0.0</v>
      </c>
      <c r="J31" s="6">
        <v>0.0</v>
      </c>
      <c r="K31" s="6">
        <v>0.0</v>
      </c>
      <c r="L31" s="6">
        <v>0.0</v>
      </c>
      <c r="M31" s="6">
        <v>0.0</v>
      </c>
      <c r="N31" s="6">
        <v>0.0</v>
      </c>
      <c r="O31" s="6">
        <v>0.0</v>
      </c>
      <c r="P31" s="32">
        <v>0.0</v>
      </c>
      <c r="Q31" s="33"/>
      <c r="R31" s="34"/>
      <c r="S31" s="34"/>
      <c r="T31" s="33"/>
      <c r="U31" s="35"/>
      <c r="V31" s="33"/>
      <c r="X31" s="91"/>
    </row>
    <row r="32" ht="16.5" customHeight="1">
      <c r="A32" s="4" t="s">
        <v>33</v>
      </c>
      <c r="B32" s="6">
        <v>4.0</v>
      </c>
      <c r="C32" s="6">
        <v>2.0</v>
      </c>
      <c r="D32" s="6">
        <v>0.0</v>
      </c>
      <c r="E32" s="6">
        <v>0.0</v>
      </c>
      <c r="F32" s="6">
        <v>36.0</v>
      </c>
      <c r="G32" s="6">
        <v>30.0</v>
      </c>
      <c r="H32" s="31">
        <v>7.3333333</v>
      </c>
      <c r="I32" s="6">
        <v>10.0</v>
      </c>
      <c r="J32" s="6">
        <v>0.0</v>
      </c>
      <c r="K32" s="6">
        <v>6.0</v>
      </c>
      <c r="L32" s="6">
        <v>0.0</v>
      </c>
      <c r="M32" s="6">
        <v>5.0</v>
      </c>
      <c r="N32" s="6">
        <v>7.0</v>
      </c>
      <c r="O32" s="6">
        <v>3.0</v>
      </c>
      <c r="P32" s="32">
        <f t="shared" ref="P32:P33" si="19">+O32*9/H32</f>
        <v>3.681818199</v>
      </c>
      <c r="Q32" s="33">
        <f t="shared" ref="Q32:Q33" si="20">(K32+L32)/H32</f>
        <v>0.8181818219</v>
      </c>
      <c r="R32" s="34">
        <f t="shared" ref="R32:R33" si="21">I32/H32</f>
        <v>1.36363637</v>
      </c>
      <c r="S32" s="34">
        <f t="shared" ref="S32:S33" si="22">H32/B32</f>
        <v>1.833333325</v>
      </c>
      <c r="T32" s="33">
        <f t="shared" ref="T32:T33" si="23">M32/H32</f>
        <v>0.6818181849</v>
      </c>
      <c r="U32" s="35">
        <f t="shared" ref="U32:U33" si="24">O32/N32</f>
        <v>0.4285714286</v>
      </c>
      <c r="V32" s="33">
        <f t="shared" ref="V32:V33" si="25">(I32+K32+L32)/H32</f>
        <v>2.181818192</v>
      </c>
      <c r="X32" s="91">
        <f t="shared" ref="X32:X33" si="26">+(L32+K32)/F32*100</f>
        <v>16.66666667</v>
      </c>
    </row>
    <row r="33" ht="16.5" customHeight="1">
      <c r="A33" s="4" t="s">
        <v>36</v>
      </c>
      <c r="B33" s="6">
        <v>3.0</v>
      </c>
      <c r="C33" s="6">
        <v>0.0</v>
      </c>
      <c r="D33" s="6">
        <v>0.0</v>
      </c>
      <c r="E33" s="6">
        <v>0.0</v>
      </c>
      <c r="F33" s="6">
        <v>16.0</v>
      </c>
      <c r="G33" s="6">
        <v>9.0</v>
      </c>
      <c r="H33" s="31">
        <v>2.0</v>
      </c>
      <c r="I33" s="6">
        <v>4.0</v>
      </c>
      <c r="J33" s="6">
        <v>0.0</v>
      </c>
      <c r="K33" s="6">
        <v>6.0</v>
      </c>
      <c r="L33" s="6">
        <v>0.0</v>
      </c>
      <c r="M33" s="6">
        <v>2.0</v>
      </c>
      <c r="N33" s="6">
        <v>6.0</v>
      </c>
      <c r="O33" s="6">
        <v>5.0</v>
      </c>
      <c r="P33" s="32">
        <f t="shared" si="19"/>
        <v>22.5</v>
      </c>
      <c r="Q33" s="33">
        <f t="shared" si="20"/>
        <v>3</v>
      </c>
      <c r="R33" s="34">
        <f t="shared" si="21"/>
        <v>2</v>
      </c>
      <c r="S33" s="34">
        <f t="shared" si="22"/>
        <v>0.6666666667</v>
      </c>
      <c r="T33" s="33">
        <f t="shared" si="23"/>
        <v>1</v>
      </c>
      <c r="U33" s="35">
        <f t="shared" si="24"/>
        <v>0.8333333333</v>
      </c>
      <c r="V33" s="33">
        <f t="shared" si="25"/>
        <v>5</v>
      </c>
      <c r="X33" s="91">
        <f t="shared" si="26"/>
        <v>37.5</v>
      </c>
    </row>
    <row r="34" ht="16.5" customHeight="1">
      <c r="A34" s="4" t="s">
        <v>37</v>
      </c>
      <c r="B34" s="6">
        <v>0.0</v>
      </c>
      <c r="C34" s="6">
        <v>0.0</v>
      </c>
      <c r="D34" s="6">
        <v>0.0</v>
      </c>
      <c r="E34" s="6">
        <v>0.0</v>
      </c>
      <c r="F34" s="6">
        <v>0.0</v>
      </c>
      <c r="G34" s="6">
        <v>0.0</v>
      </c>
      <c r="H34" s="31">
        <v>0.0</v>
      </c>
      <c r="I34" s="6">
        <v>0.0</v>
      </c>
      <c r="J34" s="6">
        <v>0.0</v>
      </c>
      <c r="K34" s="6">
        <v>0.0</v>
      </c>
      <c r="L34" s="6">
        <v>0.0</v>
      </c>
      <c r="M34" s="6">
        <v>0.0</v>
      </c>
      <c r="N34" s="6">
        <v>0.0</v>
      </c>
      <c r="O34" s="6">
        <v>0.0</v>
      </c>
      <c r="P34" s="32">
        <v>0.0</v>
      </c>
      <c r="Q34" s="33"/>
      <c r="R34" s="34"/>
      <c r="S34" s="34"/>
      <c r="T34" s="33"/>
      <c r="U34" s="35"/>
      <c r="V34" s="33"/>
      <c r="X34" s="91"/>
    </row>
    <row r="35" ht="16.5" customHeight="1">
      <c r="A35" s="4" t="s">
        <v>42</v>
      </c>
      <c r="B35" s="6">
        <v>3.0</v>
      </c>
      <c r="C35" s="6">
        <v>2.0</v>
      </c>
      <c r="D35" s="6">
        <v>0.0</v>
      </c>
      <c r="E35" s="6">
        <v>0.0</v>
      </c>
      <c r="F35" s="6">
        <v>44.0</v>
      </c>
      <c r="G35" s="6">
        <v>26.0</v>
      </c>
      <c r="H35" s="31">
        <v>7.0</v>
      </c>
      <c r="I35" s="6">
        <v>9.0</v>
      </c>
      <c r="J35" s="6">
        <v>0.0</v>
      </c>
      <c r="K35" s="6">
        <v>17.0</v>
      </c>
      <c r="L35" s="6">
        <v>0.0</v>
      </c>
      <c r="M35" s="6">
        <v>10.0</v>
      </c>
      <c r="N35" s="6">
        <v>10.0</v>
      </c>
      <c r="O35" s="6">
        <v>8.0</v>
      </c>
      <c r="P35" s="32">
        <f t="shared" ref="P35:P37" si="27">+O35*9/H35</f>
        <v>10.28571429</v>
      </c>
      <c r="Q35" s="33">
        <f t="shared" ref="Q35:Q37" si="28">(K35+L35)/H35</f>
        <v>2.428571429</v>
      </c>
      <c r="R35" s="34">
        <f t="shared" ref="R35:R37" si="29">I35/H35</f>
        <v>1.285714286</v>
      </c>
      <c r="S35" s="34">
        <f t="shared" ref="S35:S36" si="30">H35/B35</f>
        <v>2.333333333</v>
      </c>
      <c r="T35" s="33">
        <f t="shared" ref="T35:T37" si="31">M35/H35</f>
        <v>1.428571429</v>
      </c>
      <c r="U35" s="35">
        <f t="shared" ref="U35:U37" si="32">O35/N35</f>
        <v>0.8</v>
      </c>
      <c r="V35" s="33">
        <f t="shared" ref="V35:V37" si="33">(I35+K35+L35)/H35</f>
        <v>3.714285714</v>
      </c>
      <c r="X35" s="91">
        <f t="shared" ref="X35:X36" si="34">+(L35+K35)/F35*100</f>
        <v>38.63636364</v>
      </c>
    </row>
    <row r="36" ht="16.5" customHeight="1">
      <c r="A36" s="4" t="s">
        <v>43</v>
      </c>
      <c r="B36" s="6">
        <v>9.0</v>
      </c>
      <c r="C36" s="6">
        <v>2.0</v>
      </c>
      <c r="D36" s="6">
        <v>4.0</v>
      </c>
      <c r="E36" s="6">
        <v>1.0</v>
      </c>
      <c r="F36" s="6">
        <v>180.0</v>
      </c>
      <c r="G36" s="6">
        <v>126.0</v>
      </c>
      <c r="H36" s="31">
        <v>26.0</v>
      </c>
      <c r="I36" s="6">
        <v>40.0</v>
      </c>
      <c r="J36" s="6">
        <v>0.0</v>
      </c>
      <c r="K36" s="6">
        <v>46.0</v>
      </c>
      <c r="L36" s="6">
        <v>7.0</v>
      </c>
      <c r="M36" s="6">
        <v>55.0</v>
      </c>
      <c r="N36" s="6">
        <v>58.0</v>
      </c>
      <c r="O36" s="6">
        <v>25.0</v>
      </c>
      <c r="P36" s="32">
        <f t="shared" si="27"/>
        <v>8.653846154</v>
      </c>
      <c r="Q36" s="33">
        <f t="shared" si="28"/>
        <v>2.038461538</v>
      </c>
      <c r="R36" s="34">
        <f t="shared" si="29"/>
        <v>1.538461538</v>
      </c>
      <c r="S36" s="34">
        <f t="shared" si="30"/>
        <v>2.888888889</v>
      </c>
      <c r="T36" s="33">
        <f t="shared" si="31"/>
        <v>2.115384615</v>
      </c>
      <c r="U36" s="35">
        <f t="shared" si="32"/>
        <v>0.4310344828</v>
      </c>
      <c r="V36" s="33">
        <f t="shared" si="33"/>
        <v>3.576923077</v>
      </c>
      <c r="X36" s="91">
        <f t="shared" si="34"/>
        <v>29.44444444</v>
      </c>
    </row>
    <row r="37" ht="16.5" customHeight="1">
      <c r="A37" s="23" t="s">
        <v>45</v>
      </c>
      <c r="B37" s="23"/>
      <c r="C37" s="23">
        <f t="shared" ref="C37:O37" si="35">SUM(C29:C36)</f>
        <v>6</v>
      </c>
      <c r="D37" s="23">
        <f t="shared" si="35"/>
        <v>4</v>
      </c>
      <c r="E37" s="23">
        <f t="shared" si="35"/>
        <v>1</v>
      </c>
      <c r="F37" s="23">
        <f t="shared" si="35"/>
        <v>279</v>
      </c>
      <c r="G37" s="23">
        <f t="shared" si="35"/>
        <v>191</v>
      </c>
      <c r="H37" s="37">
        <f t="shared" si="35"/>
        <v>42.3333333</v>
      </c>
      <c r="I37" s="23">
        <f t="shared" si="35"/>
        <v>63</v>
      </c>
      <c r="J37" s="23">
        <f t="shared" si="35"/>
        <v>0</v>
      </c>
      <c r="K37" s="23">
        <f t="shared" si="35"/>
        <v>78</v>
      </c>
      <c r="L37" s="23">
        <f t="shared" si="35"/>
        <v>7</v>
      </c>
      <c r="M37" s="23">
        <f t="shared" si="35"/>
        <v>72</v>
      </c>
      <c r="N37" s="23">
        <f t="shared" si="35"/>
        <v>82</v>
      </c>
      <c r="O37" s="23">
        <f t="shared" si="35"/>
        <v>41</v>
      </c>
      <c r="P37" s="38">
        <f t="shared" si="27"/>
        <v>8.71653544</v>
      </c>
      <c r="Q37" s="39">
        <f t="shared" si="28"/>
        <v>2.007874017</v>
      </c>
      <c r="R37" s="40">
        <f t="shared" si="29"/>
        <v>1.488188978</v>
      </c>
      <c r="S37" s="40">
        <v>0.0</v>
      </c>
      <c r="T37" s="39">
        <f t="shared" si="31"/>
        <v>1.700787403</v>
      </c>
      <c r="U37" s="41">
        <f t="shared" si="32"/>
        <v>0.5</v>
      </c>
      <c r="V37" s="39">
        <f t="shared" si="33"/>
        <v>3.496062995</v>
      </c>
    </row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7222304344177" right="0.699722230434417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4" width="8.71"/>
    <col customWidth="1" min="15" max="19" width="8.86"/>
    <col customWidth="1" min="20" max="26" width="9.0"/>
  </cols>
  <sheetData>
    <row r="1" ht="16.5" customHeight="1">
      <c r="A1" s="1" t="s">
        <v>87</v>
      </c>
    </row>
    <row r="2" ht="16.5" customHeight="1">
      <c r="A2" s="3" t="s">
        <v>1</v>
      </c>
    </row>
    <row r="3" ht="16.5" customHeight="1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4" t="s">
        <v>17</v>
      </c>
      <c r="Q3" s="5" t="s">
        <v>18</v>
      </c>
      <c r="R3" s="5" t="s">
        <v>19</v>
      </c>
      <c r="S3" s="5" t="s">
        <v>20</v>
      </c>
      <c r="T3" s="4" t="s">
        <v>88</v>
      </c>
      <c r="U3" s="4" t="s">
        <v>22</v>
      </c>
      <c r="V3" s="4" t="s">
        <v>23</v>
      </c>
      <c r="W3" s="4" t="s">
        <v>89</v>
      </c>
      <c r="X3" s="4" t="s">
        <v>90</v>
      </c>
    </row>
    <row r="4" ht="19.5" customHeight="1">
      <c r="A4" s="5" t="s">
        <v>24</v>
      </c>
      <c r="B4" s="92">
        <v>4.0</v>
      </c>
      <c r="C4" s="87">
        <v>0.0</v>
      </c>
      <c r="D4" s="92">
        <v>0.0</v>
      </c>
      <c r="E4" s="92">
        <v>0.0</v>
      </c>
      <c r="F4" s="92">
        <v>0.0</v>
      </c>
      <c r="G4" s="92">
        <v>0.0</v>
      </c>
      <c r="H4" s="92">
        <v>0.0</v>
      </c>
      <c r="I4" s="92">
        <v>0.0</v>
      </c>
      <c r="J4" s="92">
        <v>0.0</v>
      </c>
      <c r="K4" s="92">
        <v>0.0</v>
      </c>
      <c r="L4" s="92">
        <v>0.0</v>
      </c>
      <c r="M4" s="92">
        <v>1.0</v>
      </c>
      <c r="N4" s="92">
        <v>0.0</v>
      </c>
      <c r="O4" s="92">
        <v>0.0</v>
      </c>
      <c r="P4" s="93">
        <v>0.0</v>
      </c>
      <c r="Q4" s="9">
        <v>0.0</v>
      </c>
      <c r="R4" s="9">
        <v>0.0</v>
      </c>
      <c r="S4" s="11">
        <v>0.0</v>
      </c>
      <c r="T4" s="94" t="str">
        <f t="shared" ref="T4:T23" si="1">O4/(D4-(F4+N4))</f>
        <v>#DIV/0!</v>
      </c>
      <c r="U4" s="95">
        <f t="shared" ref="U4:U23" si="2">RANK(R4,$R$4:$R$23)</f>
        <v>19</v>
      </c>
      <c r="V4" s="96">
        <f t="shared" ref="V4:V23" si="3">RANK(S4,$S$4:$S$23)</f>
        <v>19</v>
      </c>
      <c r="W4" s="92">
        <f>+'23 서구하반기(24)'!W4+'23 下코모도리그(24)'!W4</f>
        <v>1</v>
      </c>
      <c r="X4" s="97">
        <f t="shared" ref="X4:X23" si="4">RANK(C4,$C$4:$C$23)</f>
        <v>18</v>
      </c>
    </row>
    <row r="5" ht="19.5" customHeight="1">
      <c r="A5" s="5" t="s">
        <v>25</v>
      </c>
      <c r="B5" s="92">
        <v>13.0</v>
      </c>
      <c r="C5" s="87">
        <v>0.2857142857142857</v>
      </c>
      <c r="D5" s="92">
        <v>23.0</v>
      </c>
      <c r="E5" s="92">
        <v>14.0</v>
      </c>
      <c r="F5" s="92">
        <v>4.0</v>
      </c>
      <c r="G5" s="92">
        <v>4.0</v>
      </c>
      <c r="H5" s="92">
        <v>0.0</v>
      </c>
      <c r="I5" s="92">
        <v>0.0</v>
      </c>
      <c r="J5" s="92">
        <v>0.0</v>
      </c>
      <c r="K5" s="92">
        <v>4.0</v>
      </c>
      <c r="L5" s="92">
        <v>5.0</v>
      </c>
      <c r="M5" s="92">
        <v>1.0</v>
      </c>
      <c r="N5" s="92">
        <v>8.0</v>
      </c>
      <c r="O5" s="92">
        <v>4.0</v>
      </c>
      <c r="P5" s="93">
        <v>0.17391304347826086</v>
      </c>
      <c r="Q5" s="9">
        <v>0.2857142857142857</v>
      </c>
      <c r="R5" s="9">
        <v>0.5217391304347826</v>
      </c>
      <c r="S5" s="11">
        <v>0.8074534161490683</v>
      </c>
      <c r="T5" s="94">
        <f t="shared" si="1"/>
        <v>0.3636363636</v>
      </c>
      <c r="U5" s="95">
        <f t="shared" si="2"/>
        <v>4</v>
      </c>
      <c r="V5" s="96">
        <f t="shared" si="3"/>
        <v>9</v>
      </c>
      <c r="W5" s="92">
        <f>+'23 서구하반기(24)'!W5+'23 下코모도리그(24)'!W5</f>
        <v>1</v>
      </c>
      <c r="X5" s="97">
        <f t="shared" si="4"/>
        <v>11</v>
      </c>
    </row>
    <row r="6" ht="19.5" customHeight="1">
      <c r="A6" s="5" t="s">
        <v>26</v>
      </c>
      <c r="B6" s="92">
        <v>20.0</v>
      </c>
      <c r="C6" s="87">
        <v>0.45</v>
      </c>
      <c r="D6" s="92">
        <v>50.0</v>
      </c>
      <c r="E6" s="92">
        <v>40.0</v>
      </c>
      <c r="F6" s="92">
        <v>18.0</v>
      </c>
      <c r="G6" s="92">
        <v>14.0</v>
      </c>
      <c r="H6" s="92">
        <v>3.0</v>
      </c>
      <c r="I6" s="92">
        <v>1.0</v>
      </c>
      <c r="J6" s="92">
        <v>0.0</v>
      </c>
      <c r="K6" s="92">
        <v>21.0</v>
      </c>
      <c r="L6" s="92">
        <v>19.0</v>
      </c>
      <c r="M6" s="92">
        <v>13.0</v>
      </c>
      <c r="N6" s="92">
        <v>8.0</v>
      </c>
      <c r="O6" s="92">
        <v>4.0</v>
      </c>
      <c r="P6" s="93">
        <v>0.08</v>
      </c>
      <c r="Q6" s="9">
        <v>0.575</v>
      </c>
      <c r="R6" s="9">
        <v>0.52</v>
      </c>
      <c r="S6" s="11">
        <v>1.095</v>
      </c>
      <c r="T6" s="49">
        <f t="shared" si="1"/>
        <v>0.1666666667</v>
      </c>
      <c r="U6" s="95">
        <f t="shared" si="2"/>
        <v>5</v>
      </c>
      <c r="V6" s="96">
        <f t="shared" si="3"/>
        <v>4</v>
      </c>
      <c r="W6" s="92">
        <f>+'23 서구하반기(24)'!W6+'23 下코모도리그(24)'!W6</f>
        <v>5</v>
      </c>
      <c r="X6" s="97">
        <f t="shared" si="4"/>
        <v>4</v>
      </c>
    </row>
    <row r="7" ht="19.5" customHeight="1">
      <c r="A7" s="5" t="s">
        <v>27</v>
      </c>
      <c r="B7" s="92">
        <v>1.0</v>
      </c>
      <c r="C7" s="87">
        <v>0.0</v>
      </c>
      <c r="D7" s="92">
        <v>4.0</v>
      </c>
      <c r="E7" s="92">
        <v>4.0</v>
      </c>
      <c r="F7" s="92">
        <v>0.0</v>
      </c>
      <c r="G7" s="92">
        <v>0.0</v>
      </c>
      <c r="H7" s="92">
        <v>0.0</v>
      </c>
      <c r="I7" s="92">
        <v>0.0</v>
      </c>
      <c r="J7" s="92">
        <v>0.0</v>
      </c>
      <c r="K7" s="92">
        <v>0.0</v>
      </c>
      <c r="L7" s="92">
        <v>3.0</v>
      </c>
      <c r="M7" s="92">
        <v>0.0</v>
      </c>
      <c r="N7" s="92">
        <v>0.0</v>
      </c>
      <c r="O7" s="92">
        <v>0.0</v>
      </c>
      <c r="P7" s="93">
        <v>0.0</v>
      </c>
      <c r="Q7" s="9">
        <v>0.0</v>
      </c>
      <c r="R7" s="9">
        <v>0.0</v>
      </c>
      <c r="S7" s="11">
        <v>0.0</v>
      </c>
      <c r="T7" s="94">
        <f t="shared" si="1"/>
        <v>0</v>
      </c>
      <c r="U7" s="95">
        <f t="shared" si="2"/>
        <v>19</v>
      </c>
      <c r="V7" s="96">
        <f t="shared" si="3"/>
        <v>19</v>
      </c>
      <c r="W7" s="92">
        <f>+'23 서구하반기(24)'!W7+'23 下코모도리그(24)'!W7</f>
        <v>0</v>
      </c>
      <c r="X7" s="97">
        <f t="shared" si="4"/>
        <v>18</v>
      </c>
    </row>
    <row r="8" ht="19.5" customHeight="1">
      <c r="A8" s="5" t="s">
        <v>28</v>
      </c>
      <c r="B8" s="92">
        <v>21.0</v>
      </c>
      <c r="C8" s="87">
        <v>0.325</v>
      </c>
      <c r="D8" s="92">
        <v>53.0</v>
      </c>
      <c r="E8" s="92">
        <v>40.0</v>
      </c>
      <c r="F8" s="92">
        <v>13.0</v>
      </c>
      <c r="G8" s="92">
        <v>8.0</v>
      </c>
      <c r="H8" s="92">
        <v>2.0</v>
      </c>
      <c r="I8" s="92">
        <v>3.0</v>
      </c>
      <c r="J8" s="92">
        <v>0.0</v>
      </c>
      <c r="K8" s="92">
        <v>14.0</v>
      </c>
      <c r="L8" s="92">
        <v>15.0</v>
      </c>
      <c r="M8" s="92">
        <v>7.0</v>
      </c>
      <c r="N8" s="92">
        <v>12.0</v>
      </c>
      <c r="O8" s="92">
        <v>10.0</v>
      </c>
      <c r="P8" s="93">
        <v>0.18867924528301888</v>
      </c>
      <c r="Q8" s="9">
        <v>0.525</v>
      </c>
      <c r="R8" s="9">
        <v>0.4716981132075472</v>
      </c>
      <c r="S8" s="11">
        <v>0.9966981132075472</v>
      </c>
      <c r="T8" s="94">
        <f t="shared" si="1"/>
        <v>0.3571428571</v>
      </c>
      <c r="U8" s="95">
        <f t="shared" si="2"/>
        <v>7</v>
      </c>
      <c r="V8" s="96">
        <f t="shared" si="3"/>
        <v>5</v>
      </c>
      <c r="W8" s="92">
        <f>+'23 서구하반기(24)'!W8+'23 下코모도리그(24)'!W8</f>
        <v>0</v>
      </c>
      <c r="X8" s="97">
        <f t="shared" si="4"/>
        <v>9</v>
      </c>
    </row>
    <row r="9" ht="19.5" customHeight="1">
      <c r="A9" s="5" t="s">
        <v>29</v>
      </c>
      <c r="B9" s="92">
        <v>12.0</v>
      </c>
      <c r="C9" s="87">
        <v>0.15789473684210525</v>
      </c>
      <c r="D9" s="92">
        <v>25.0</v>
      </c>
      <c r="E9" s="92">
        <v>19.0</v>
      </c>
      <c r="F9" s="92">
        <v>3.0</v>
      </c>
      <c r="G9" s="92">
        <v>3.0</v>
      </c>
      <c r="H9" s="92">
        <v>0.0</v>
      </c>
      <c r="I9" s="92">
        <v>0.0</v>
      </c>
      <c r="J9" s="92">
        <v>0.0</v>
      </c>
      <c r="K9" s="92">
        <v>5.0</v>
      </c>
      <c r="L9" s="92">
        <v>3.0</v>
      </c>
      <c r="M9" s="92">
        <v>5.0</v>
      </c>
      <c r="N9" s="92">
        <v>6.0</v>
      </c>
      <c r="O9" s="92">
        <v>11.0</v>
      </c>
      <c r="P9" s="8">
        <v>0.44</v>
      </c>
      <c r="Q9" s="9">
        <v>0.15789473684210525</v>
      </c>
      <c r="R9" s="9">
        <v>0.36</v>
      </c>
      <c r="S9" s="11">
        <v>0.5178947368421052</v>
      </c>
      <c r="T9" s="94">
        <f t="shared" si="1"/>
        <v>0.6875</v>
      </c>
      <c r="U9" s="95">
        <f t="shared" si="2"/>
        <v>14</v>
      </c>
      <c r="V9" s="96">
        <f t="shared" si="3"/>
        <v>14</v>
      </c>
      <c r="W9" s="92">
        <f>+'23 서구하반기(24)'!W9+'23 下코모도리그(24)'!W9</f>
        <v>2</v>
      </c>
      <c r="X9" s="97">
        <f t="shared" si="4"/>
        <v>15</v>
      </c>
    </row>
    <row r="10" ht="19.5" customHeight="1">
      <c r="A10" s="5" t="s">
        <v>30</v>
      </c>
      <c r="B10" s="92">
        <v>20.0</v>
      </c>
      <c r="C10" s="87">
        <v>0.6041666666666666</v>
      </c>
      <c r="D10" s="92">
        <v>63.0</v>
      </c>
      <c r="E10" s="92">
        <v>48.0</v>
      </c>
      <c r="F10" s="92">
        <v>29.0</v>
      </c>
      <c r="G10" s="92">
        <v>22.0</v>
      </c>
      <c r="H10" s="92">
        <v>4.0</v>
      </c>
      <c r="I10" s="92">
        <v>2.0</v>
      </c>
      <c r="J10" s="92">
        <v>1.0</v>
      </c>
      <c r="K10" s="92">
        <v>33.0</v>
      </c>
      <c r="L10" s="92">
        <v>19.0</v>
      </c>
      <c r="M10" s="92">
        <v>42.0</v>
      </c>
      <c r="N10" s="92">
        <v>13.0</v>
      </c>
      <c r="O10" s="92">
        <v>3.0</v>
      </c>
      <c r="P10" s="93">
        <v>0.047619047619047616</v>
      </c>
      <c r="Q10" s="9">
        <v>0.8333333333333334</v>
      </c>
      <c r="R10" s="9">
        <v>0.6666666666666666</v>
      </c>
      <c r="S10" s="11">
        <v>1.5</v>
      </c>
      <c r="T10" s="49">
        <f t="shared" si="1"/>
        <v>0.1428571429</v>
      </c>
      <c r="U10" s="95">
        <f t="shared" si="2"/>
        <v>1</v>
      </c>
      <c r="V10" s="96">
        <f t="shared" si="3"/>
        <v>1</v>
      </c>
      <c r="W10" s="92">
        <f>+'23 서구하반기(24)'!W10+'23 下코모도리그(24)'!W10</f>
        <v>2</v>
      </c>
      <c r="X10" s="97">
        <f t="shared" si="4"/>
        <v>1</v>
      </c>
    </row>
    <row r="11" ht="19.5" customHeight="1">
      <c r="A11" s="5" t="s">
        <v>31</v>
      </c>
      <c r="B11" s="92">
        <v>11.0</v>
      </c>
      <c r="C11" s="87">
        <v>0.23809523809523808</v>
      </c>
      <c r="D11" s="92">
        <v>23.0</v>
      </c>
      <c r="E11" s="92">
        <v>21.0</v>
      </c>
      <c r="F11" s="92">
        <v>5.0</v>
      </c>
      <c r="G11" s="92">
        <v>4.0</v>
      </c>
      <c r="H11" s="92">
        <v>1.0</v>
      </c>
      <c r="I11" s="92">
        <v>0.0</v>
      </c>
      <c r="J11" s="92">
        <v>0.0</v>
      </c>
      <c r="K11" s="92">
        <v>6.0</v>
      </c>
      <c r="L11" s="92">
        <v>4.0</v>
      </c>
      <c r="M11" s="92">
        <v>5.0</v>
      </c>
      <c r="N11" s="92">
        <v>2.0</v>
      </c>
      <c r="O11" s="92">
        <v>4.0</v>
      </c>
      <c r="P11" s="93">
        <v>0.17391304347826086</v>
      </c>
      <c r="Q11" s="9">
        <v>0.2857142857142857</v>
      </c>
      <c r="R11" s="9">
        <v>0.30434782608695654</v>
      </c>
      <c r="S11" s="11">
        <v>0.5900621118012422</v>
      </c>
      <c r="T11" s="49">
        <f t="shared" si="1"/>
        <v>0.25</v>
      </c>
      <c r="U11" s="95">
        <f t="shared" si="2"/>
        <v>16</v>
      </c>
      <c r="V11" s="96">
        <f t="shared" si="3"/>
        <v>13</v>
      </c>
      <c r="W11" s="92">
        <f>+'23 서구하반기(24)'!W11+'23 下코모도리그(24)'!W11</f>
        <v>2</v>
      </c>
      <c r="X11" s="97">
        <f t="shared" si="4"/>
        <v>13</v>
      </c>
    </row>
    <row r="12" ht="19.5" customHeight="1">
      <c r="A12" s="5" t="s">
        <v>32</v>
      </c>
      <c r="B12" s="92">
        <v>5.0</v>
      </c>
      <c r="C12" s="87">
        <v>0.16666666666666666</v>
      </c>
      <c r="D12" s="92">
        <v>9.0</v>
      </c>
      <c r="E12" s="92">
        <v>6.0</v>
      </c>
      <c r="F12" s="92">
        <v>1.0</v>
      </c>
      <c r="G12" s="92">
        <v>1.0</v>
      </c>
      <c r="H12" s="92">
        <v>0.0</v>
      </c>
      <c r="I12" s="92">
        <v>0.0</v>
      </c>
      <c r="J12" s="92">
        <v>0.0</v>
      </c>
      <c r="K12" s="92">
        <v>1.0</v>
      </c>
      <c r="L12" s="92">
        <v>1.0</v>
      </c>
      <c r="M12" s="92">
        <v>1.0</v>
      </c>
      <c r="N12" s="92">
        <v>0.0</v>
      </c>
      <c r="O12" s="92">
        <v>1.0</v>
      </c>
      <c r="P12" s="93">
        <v>0.1111111111111111</v>
      </c>
      <c r="Q12" s="9">
        <v>0.16666666666666666</v>
      </c>
      <c r="R12" s="9">
        <v>0.1111111111111111</v>
      </c>
      <c r="S12" s="11">
        <v>0.2777777777777778</v>
      </c>
      <c r="T12" s="49">
        <f t="shared" si="1"/>
        <v>0.125</v>
      </c>
      <c r="U12" s="95">
        <f t="shared" si="2"/>
        <v>18</v>
      </c>
      <c r="V12" s="96">
        <f t="shared" si="3"/>
        <v>18</v>
      </c>
      <c r="W12" s="92">
        <f>+'23 서구하반기(24)'!W12+'23 下코모도리그(24)'!W12</f>
        <v>1</v>
      </c>
      <c r="X12" s="97">
        <f t="shared" si="4"/>
        <v>14</v>
      </c>
    </row>
    <row r="13" ht="19.5" customHeight="1">
      <c r="A13" s="5" t="s">
        <v>33</v>
      </c>
      <c r="B13" s="92">
        <v>20.0</v>
      </c>
      <c r="C13" s="87">
        <v>0.5416666666666666</v>
      </c>
      <c r="D13" s="92">
        <v>52.0</v>
      </c>
      <c r="E13" s="92">
        <v>48.0</v>
      </c>
      <c r="F13" s="92">
        <v>26.0</v>
      </c>
      <c r="G13" s="92">
        <v>12.0</v>
      </c>
      <c r="H13" s="92">
        <v>13.0</v>
      </c>
      <c r="I13" s="92">
        <v>1.0</v>
      </c>
      <c r="J13" s="92">
        <v>0.0</v>
      </c>
      <c r="K13" s="92">
        <v>16.0</v>
      </c>
      <c r="L13" s="92">
        <v>20.0</v>
      </c>
      <c r="M13" s="92">
        <v>8.0</v>
      </c>
      <c r="N13" s="92">
        <v>3.0</v>
      </c>
      <c r="O13" s="92">
        <v>4.0</v>
      </c>
      <c r="P13" s="93">
        <v>0.07692307692307693</v>
      </c>
      <c r="Q13" s="9">
        <v>0.8541666666666666</v>
      </c>
      <c r="R13" s="9">
        <v>0.5576923076923077</v>
      </c>
      <c r="S13" s="11">
        <v>1.4118589743589745</v>
      </c>
      <c r="T13" s="49">
        <f t="shared" si="1"/>
        <v>0.1739130435</v>
      </c>
      <c r="U13" s="95">
        <f t="shared" si="2"/>
        <v>3</v>
      </c>
      <c r="V13" s="96">
        <f t="shared" si="3"/>
        <v>2</v>
      </c>
      <c r="W13" s="92">
        <f>+'23 서구하반기(24)'!W13+'23 下코모도리그(24)'!W13</f>
        <v>3</v>
      </c>
      <c r="X13" s="97">
        <f t="shared" si="4"/>
        <v>2</v>
      </c>
    </row>
    <row r="14" ht="19.5" customHeight="1">
      <c r="A14" s="5" t="s">
        <v>34</v>
      </c>
      <c r="B14" s="92">
        <v>7.0</v>
      </c>
      <c r="C14" s="87">
        <v>0.0</v>
      </c>
      <c r="D14" s="92">
        <v>16.0</v>
      </c>
      <c r="E14" s="92">
        <v>10.0</v>
      </c>
      <c r="F14" s="92">
        <v>0.0</v>
      </c>
      <c r="G14" s="92">
        <v>0.0</v>
      </c>
      <c r="H14" s="92">
        <v>0.0</v>
      </c>
      <c r="I14" s="92">
        <v>0.0</v>
      </c>
      <c r="J14" s="92">
        <v>0.0</v>
      </c>
      <c r="K14" s="92">
        <v>4.0</v>
      </c>
      <c r="L14" s="92">
        <v>1.0</v>
      </c>
      <c r="M14" s="92">
        <v>2.0</v>
      </c>
      <c r="N14" s="92">
        <v>6.0</v>
      </c>
      <c r="O14" s="92">
        <v>6.0</v>
      </c>
      <c r="P14" s="93">
        <v>0.375</v>
      </c>
      <c r="Q14" s="9">
        <v>0.0</v>
      </c>
      <c r="R14" s="9">
        <v>0.375</v>
      </c>
      <c r="S14" s="11">
        <v>0.375</v>
      </c>
      <c r="T14" s="94">
        <f t="shared" si="1"/>
        <v>0.6</v>
      </c>
      <c r="U14" s="95">
        <f t="shared" si="2"/>
        <v>12</v>
      </c>
      <c r="V14" s="96">
        <f t="shared" si="3"/>
        <v>17</v>
      </c>
      <c r="W14" s="92">
        <f>+'23 서구하반기(24)'!W14+'23 下코모도리그(24)'!W14</f>
        <v>10</v>
      </c>
      <c r="X14" s="97">
        <f t="shared" si="4"/>
        <v>18</v>
      </c>
    </row>
    <row r="15" ht="19.5" customHeight="1">
      <c r="A15" s="5" t="s">
        <v>35</v>
      </c>
      <c r="B15" s="92">
        <v>8.0</v>
      </c>
      <c r="C15" s="87">
        <v>0.15384615384615385</v>
      </c>
      <c r="D15" s="92">
        <v>20.0</v>
      </c>
      <c r="E15" s="92">
        <v>13.0</v>
      </c>
      <c r="F15" s="92">
        <v>2.0</v>
      </c>
      <c r="G15" s="92">
        <v>2.0</v>
      </c>
      <c r="H15" s="92">
        <v>0.0</v>
      </c>
      <c r="I15" s="92">
        <v>0.0</v>
      </c>
      <c r="J15" s="92">
        <v>0.0</v>
      </c>
      <c r="K15" s="92">
        <v>3.0</v>
      </c>
      <c r="L15" s="92">
        <v>4.0</v>
      </c>
      <c r="M15" s="92">
        <v>1.0</v>
      </c>
      <c r="N15" s="92">
        <v>4.0</v>
      </c>
      <c r="O15" s="92">
        <v>7.0</v>
      </c>
      <c r="P15" s="8">
        <v>0.35</v>
      </c>
      <c r="Q15" s="9">
        <v>0.15384615384615385</v>
      </c>
      <c r="R15" s="9">
        <v>0.3</v>
      </c>
      <c r="S15" s="11">
        <v>0.45384615384615384</v>
      </c>
      <c r="T15" s="49">
        <f t="shared" si="1"/>
        <v>0.5</v>
      </c>
      <c r="U15" s="95">
        <f t="shared" si="2"/>
        <v>17</v>
      </c>
      <c r="V15" s="96">
        <f t="shared" si="3"/>
        <v>15</v>
      </c>
      <c r="W15" s="92">
        <f>+'23 서구하반기(24)'!W15+'23 下코모도리그(24)'!W15</f>
        <v>1</v>
      </c>
      <c r="X15" s="97">
        <f t="shared" si="4"/>
        <v>16</v>
      </c>
    </row>
    <row r="16" ht="19.5" customHeight="1">
      <c r="A16" s="5" t="s">
        <v>36</v>
      </c>
      <c r="B16" s="92">
        <v>9.0</v>
      </c>
      <c r="C16" s="87">
        <v>0.3333333333333333</v>
      </c>
      <c r="D16" s="92">
        <v>12.0</v>
      </c>
      <c r="E16" s="92">
        <v>9.0</v>
      </c>
      <c r="F16" s="92">
        <v>3.0</v>
      </c>
      <c r="G16" s="92">
        <v>2.0</v>
      </c>
      <c r="H16" s="92">
        <v>1.0</v>
      </c>
      <c r="I16" s="92">
        <v>0.0</v>
      </c>
      <c r="J16" s="92">
        <v>0.0</v>
      </c>
      <c r="K16" s="92">
        <v>3.0</v>
      </c>
      <c r="L16" s="92">
        <v>3.0</v>
      </c>
      <c r="M16" s="92">
        <v>3.0</v>
      </c>
      <c r="N16" s="92">
        <v>3.0</v>
      </c>
      <c r="O16" s="92">
        <v>2.0</v>
      </c>
      <c r="P16" s="93">
        <v>0.16666666666666666</v>
      </c>
      <c r="Q16" s="9">
        <v>0.4444444444444444</v>
      </c>
      <c r="R16" s="9">
        <v>0.5</v>
      </c>
      <c r="S16" s="11">
        <v>0.9444444444444444</v>
      </c>
      <c r="T16" s="49">
        <f t="shared" si="1"/>
        <v>0.3333333333</v>
      </c>
      <c r="U16" s="95">
        <f t="shared" si="2"/>
        <v>6</v>
      </c>
      <c r="V16" s="96">
        <f t="shared" si="3"/>
        <v>6</v>
      </c>
      <c r="W16" s="92">
        <f>+'23 서구하반기(24)'!W16+'23 下코모도리그(24)'!W16</f>
        <v>5</v>
      </c>
      <c r="X16" s="97">
        <f t="shared" si="4"/>
        <v>7</v>
      </c>
    </row>
    <row r="17" ht="19.5" customHeight="1">
      <c r="A17" s="5" t="s">
        <v>37</v>
      </c>
      <c r="B17" s="92">
        <v>4.0</v>
      </c>
      <c r="C17" s="87">
        <v>0.3</v>
      </c>
      <c r="D17" s="92">
        <v>12.0</v>
      </c>
      <c r="E17" s="92">
        <v>10.0</v>
      </c>
      <c r="F17" s="92">
        <v>3.0</v>
      </c>
      <c r="G17" s="92">
        <v>2.0</v>
      </c>
      <c r="H17" s="92">
        <v>1.0</v>
      </c>
      <c r="I17" s="92">
        <v>0.0</v>
      </c>
      <c r="J17" s="92">
        <v>0.0</v>
      </c>
      <c r="K17" s="92">
        <v>3.0</v>
      </c>
      <c r="L17" s="92">
        <v>2.0</v>
      </c>
      <c r="M17" s="92">
        <v>2.0</v>
      </c>
      <c r="N17" s="92">
        <v>2.0</v>
      </c>
      <c r="O17" s="92">
        <v>4.0</v>
      </c>
      <c r="P17" s="8">
        <v>0.3333333333333333</v>
      </c>
      <c r="Q17" s="9">
        <v>0.4</v>
      </c>
      <c r="R17" s="9">
        <v>0.4166666666666667</v>
      </c>
      <c r="S17" s="11">
        <v>0.8166666666666667</v>
      </c>
      <c r="T17" s="49">
        <f t="shared" si="1"/>
        <v>0.5714285714</v>
      </c>
      <c r="U17" s="95">
        <f t="shared" si="2"/>
        <v>10</v>
      </c>
      <c r="V17" s="96">
        <f t="shared" si="3"/>
        <v>8</v>
      </c>
      <c r="W17" s="92">
        <f>+'23 서구하반기(24)'!W17+'23 下코모도리그(24)'!W17</f>
        <v>5</v>
      </c>
      <c r="X17" s="97">
        <f t="shared" si="4"/>
        <v>10</v>
      </c>
    </row>
    <row r="18" ht="19.5" customHeight="1">
      <c r="A18" s="5" t="s">
        <v>38</v>
      </c>
      <c r="B18" s="92">
        <v>15.0</v>
      </c>
      <c r="C18" s="87">
        <v>0.5333333333333333</v>
      </c>
      <c r="D18" s="92">
        <v>36.0</v>
      </c>
      <c r="E18" s="92">
        <v>30.0</v>
      </c>
      <c r="F18" s="92">
        <v>16.0</v>
      </c>
      <c r="G18" s="92">
        <v>14.0</v>
      </c>
      <c r="H18" s="92">
        <v>0.0</v>
      </c>
      <c r="I18" s="92">
        <v>1.0</v>
      </c>
      <c r="J18" s="92">
        <v>1.0</v>
      </c>
      <c r="K18" s="92">
        <v>10.0</v>
      </c>
      <c r="L18" s="92">
        <v>9.0</v>
      </c>
      <c r="M18" s="92">
        <v>6.0</v>
      </c>
      <c r="N18" s="92">
        <v>5.0</v>
      </c>
      <c r="O18" s="92">
        <v>5.0</v>
      </c>
      <c r="P18" s="93">
        <v>0.1388888888888889</v>
      </c>
      <c r="Q18" s="9">
        <v>0.7</v>
      </c>
      <c r="R18" s="9">
        <v>0.5833333333333334</v>
      </c>
      <c r="S18" s="11">
        <v>1.2833333333333332</v>
      </c>
      <c r="T18" s="49">
        <f t="shared" si="1"/>
        <v>0.3333333333</v>
      </c>
      <c r="U18" s="95">
        <f t="shared" si="2"/>
        <v>2</v>
      </c>
      <c r="V18" s="96">
        <f t="shared" si="3"/>
        <v>3</v>
      </c>
      <c r="W18" s="92">
        <f>+'23 서구하반기(24)'!W18+'23 下코모도리그(24)'!W18</f>
        <v>0</v>
      </c>
      <c r="X18" s="97">
        <f t="shared" si="4"/>
        <v>3</v>
      </c>
    </row>
    <row r="19" ht="19.5" customHeight="1">
      <c r="A19" s="5" t="s">
        <v>39</v>
      </c>
      <c r="B19" s="92">
        <v>9.0</v>
      </c>
      <c r="C19" s="87">
        <v>0.35</v>
      </c>
      <c r="D19" s="92">
        <v>22.0</v>
      </c>
      <c r="E19" s="92">
        <v>20.0</v>
      </c>
      <c r="F19" s="92">
        <v>7.0</v>
      </c>
      <c r="G19" s="92">
        <v>7.0</v>
      </c>
      <c r="H19" s="92">
        <v>0.0</v>
      </c>
      <c r="I19" s="92">
        <v>0.0</v>
      </c>
      <c r="J19" s="92">
        <v>0.0</v>
      </c>
      <c r="K19" s="92">
        <v>4.0</v>
      </c>
      <c r="L19" s="92">
        <v>4.0</v>
      </c>
      <c r="M19" s="92">
        <v>4.0</v>
      </c>
      <c r="N19" s="92">
        <v>1.0</v>
      </c>
      <c r="O19" s="92">
        <v>2.0</v>
      </c>
      <c r="P19" s="93">
        <v>0.09090909090909091</v>
      </c>
      <c r="Q19" s="9">
        <v>0.35</v>
      </c>
      <c r="R19" s="9">
        <v>0.36363636363636365</v>
      </c>
      <c r="S19" s="11">
        <v>0.7136363636363636</v>
      </c>
      <c r="T19" s="94">
        <f t="shared" si="1"/>
        <v>0.1428571429</v>
      </c>
      <c r="U19" s="95">
        <f t="shared" si="2"/>
        <v>13</v>
      </c>
      <c r="V19" s="96">
        <f t="shared" si="3"/>
        <v>12</v>
      </c>
      <c r="W19" s="92">
        <f>+'23 서구하반기(24)'!W19+'23 下코모도리그(24)'!W19</f>
        <v>3</v>
      </c>
      <c r="X19" s="97">
        <f t="shared" si="4"/>
        <v>5</v>
      </c>
    </row>
    <row r="20" ht="19.5" customHeight="1">
      <c r="A20" s="5" t="s">
        <v>40</v>
      </c>
      <c r="B20" s="92">
        <v>16.0</v>
      </c>
      <c r="C20" s="87">
        <v>0.09523809523809523</v>
      </c>
      <c r="D20" s="92">
        <v>29.0</v>
      </c>
      <c r="E20" s="92">
        <v>21.0</v>
      </c>
      <c r="F20" s="92">
        <v>2.0</v>
      </c>
      <c r="G20" s="92">
        <v>2.0</v>
      </c>
      <c r="H20" s="92">
        <v>0.0</v>
      </c>
      <c r="I20" s="92">
        <v>0.0</v>
      </c>
      <c r="J20" s="92">
        <v>0.0</v>
      </c>
      <c r="K20" s="92">
        <v>5.0</v>
      </c>
      <c r="L20" s="92">
        <v>6.0</v>
      </c>
      <c r="M20" s="92">
        <v>6.0</v>
      </c>
      <c r="N20" s="92">
        <v>8.0</v>
      </c>
      <c r="O20" s="92">
        <v>15.0</v>
      </c>
      <c r="P20" s="8">
        <v>0.5172413793103449</v>
      </c>
      <c r="Q20" s="9">
        <v>0.09523809523809523</v>
      </c>
      <c r="R20" s="9">
        <v>0.3448275862068966</v>
      </c>
      <c r="S20" s="11">
        <v>0.4400656814449918</v>
      </c>
      <c r="T20" s="49">
        <f t="shared" si="1"/>
        <v>0.7894736842</v>
      </c>
      <c r="U20" s="95">
        <f t="shared" si="2"/>
        <v>15</v>
      </c>
      <c r="V20" s="96">
        <f t="shared" si="3"/>
        <v>16</v>
      </c>
      <c r="W20" s="92">
        <f>+'23 서구하반기(24)'!W20+'23 下코모도리그(24)'!W20</f>
        <v>5</v>
      </c>
      <c r="X20" s="97">
        <f t="shared" si="4"/>
        <v>17</v>
      </c>
    </row>
    <row r="21" ht="19.5" customHeight="1">
      <c r="A21" s="5" t="s">
        <v>41</v>
      </c>
      <c r="B21" s="92">
        <v>19.0</v>
      </c>
      <c r="C21" s="87">
        <v>0.34210526315789475</v>
      </c>
      <c r="D21" s="92">
        <v>44.0</v>
      </c>
      <c r="E21" s="92">
        <v>38.0</v>
      </c>
      <c r="F21" s="92">
        <v>13.0</v>
      </c>
      <c r="G21" s="92">
        <v>9.0</v>
      </c>
      <c r="H21" s="92">
        <v>3.0</v>
      </c>
      <c r="I21" s="92">
        <v>0.0</v>
      </c>
      <c r="J21" s="92">
        <v>1.0</v>
      </c>
      <c r="K21" s="92">
        <v>17.0</v>
      </c>
      <c r="L21" s="92">
        <v>8.0</v>
      </c>
      <c r="M21" s="92">
        <v>9.0</v>
      </c>
      <c r="N21" s="92">
        <v>6.0</v>
      </c>
      <c r="O21" s="92">
        <v>8.0</v>
      </c>
      <c r="P21" s="93">
        <v>0.18181818181818182</v>
      </c>
      <c r="Q21" s="9">
        <v>0.5</v>
      </c>
      <c r="R21" s="9">
        <v>0.4318181818181818</v>
      </c>
      <c r="S21" s="11">
        <v>0.9318181818181819</v>
      </c>
      <c r="T21" s="94">
        <f t="shared" si="1"/>
        <v>0.32</v>
      </c>
      <c r="U21" s="95">
        <f t="shared" si="2"/>
        <v>8</v>
      </c>
      <c r="V21" s="96">
        <f t="shared" si="3"/>
        <v>7</v>
      </c>
      <c r="W21" s="92">
        <f>+'23 서구하반기(24)'!W21+'23 下코모도리그(24)'!W21</f>
        <v>0</v>
      </c>
      <c r="X21" s="97">
        <f t="shared" si="4"/>
        <v>6</v>
      </c>
    </row>
    <row r="22" ht="19.5" customHeight="1">
      <c r="A22" s="5" t="s">
        <v>42</v>
      </c>
      <c r="B22" s="92">
        <v>10.0</v>
      </c>
      <c r="C22" s="87">
        <v>0.3333333333333333</v>
      </c>
      <c r="D22" s="92">
        <v>18.0</v>
      </c>
      <c r="E22" s="92">
        <v>15.0</v>
      </c>
      <c r="F22" s="92">
        <v>5.0</v>
      </c>
      <c r="G22" s="92">
        <v>5.0</v>
      </c>
      <c r="H22" s="92">
        <v>0.0</v>
      </c>
      <c r="I22" s="92">
        <v>0.0</v>
      </c>
      <c r="J22" s="92">
        <v>0.0</v>
      </c>
      <c r="K22" s="92">
        <v>5.0</v>
      </c>
      <c r="L22" s="92">
        <v>1.0</v>
      </c>
      <c r="M22" s="92">
        <v>6.0</v>
      </c>
      <c r="N22" s="92">
        <v>2.0</v>
      </c>
      <c r="O22" s="92">
        <v>4.0</v>
      </c>
      <c r="P22" s="93">
        <v>0.2222222222222222</v>
      </c>
      <c r="Q22" s="9">
        <v>0.3333333333333333</v>
      </c>
      <c r="R22" s="9">
        <v>0.3888888888888889</v>
      </c>
      <c r="S22" s="11">
        <v>0.7222222222222222</v>
      </c>
      <c r="T22" s="49">
        <f t="shared" si="1"/>
        <v>0.3636363636</v>
      </c>
      <c r="U22" s="95">
        <f t="shared" si="2"/>
        <v>11</v>
      </c>
      <c r="V22" s="96">
        <f t="shared" si="3"/>
        <v>11</v>
      </c>
      <c r="W22" s="92">
        <f>+'23 서구하반기(24)'!W22+'23 下코모도리그(24)'!W22</f>
        <v>2</v>
      </c>
      <c r="X22" s="97">
        <f t="shared" si="4"/>
        <v>7</v>
      </c>
    </row>
    <row r="23" ht="19.5" customHeight="1">
      <c r="A23" s="5" t="s">
        <v>43</v>
      </c>
      <c r="B23" s="92">
        <v>14.0</v>
      </c>
      <c r="C23" s="87">
        <v>0.26666666666666666</v>
      </c>
      <c r="D23" s="92">
        <v>38.0</v>
      </c>
      <c r="E23" s="92">
        <v>30.0</v>
      </c>
      <c r="F23" s="92">
        <v>8.0</v>
      </c>
      <c r="G23" s="92">
        <v>6.0</v>
      </c>
      <c r="H23" s="92">
        <v>2.0</v>
      </c>
      <c r="I23" s="92">
        <v>0.0</v>
      </c>
      <c r="J23" s="92">
        <v>0.0</v>
      </c>
      <c r="K23" s="92">
        <v>6.0</v>
      </c>
      <c r="L23" s="92">
        <v>7.0</v>
      </c>
      <c r="M23" s="92">
        <v>5.0</v>
      </c>
      <c r="N23" s="92">
        <v>8.0</v>
      </c>
      <c r="O23" s="92">
        <v>9.0</v>
      </c>
      <c r="P23" s="93">
        <v>0.23684210526315788</v>
      </c>
      <c r="Q23" s="9">
        <v>0.3333333333333333</v>
      </c>
      <c r="R23" s="9">
        <v>0.42105263157894735</v>
      </c>
      <c r="S23" s="11">
        <v>0.7543859649122806</v>
      </c>
      <c r="T23" s="98">
        <f t="shared" si="1"/>
        <v>0.4090909091</v>
      </c>
      <c r="U23" s="95">
        <f t="shared" si="2"/>
        <v>9</v>
      </c>
      <c r="V23" s="96">
        <f t="shared" si="3"/>
        <v>10</v>
      </c>
      <c r="W23" s="92">
        <f>+'23 서구하반기(24)'!W23+'23 下코모도리그(24)'!W23</f>
        <v>1</v>
      </c>
      <c r="X23" s="97">
        <f t="shared" si="4"/>
        <v>12</v>
      </c>
    </row>
    <row r="24" ht="19.5" customHeight="1">
      <c r="A24" s="5" t="s">
        <v>44</v>
      </c>
      <c r="B24" s="92">
        <v>7.0</v>
      </c>
      <c r="C24" s="87">
        <v>0.09090909090909091</v>
      </c>
      <c r="D24" s="92">
        <v>16.0</v>
      </c>
      <c r="E24" s="92">
        <v>11.0</v>
      </c>
      <c r="F24" s="92">
        <v>1.0</v>
      </c>
      <c r="G24" s="92">
        <v>1.0</v>
      </c>
      <c r="H24" s="92">
        <v>0.0</v>
      </c>
      <c r="I24" s="92">
        <v>0.0</v>
      </c>
      <c r="J24" s="92">
        <v>0.0</v>
      </c>
      <c r="K24" s="92">
        <v>3.0</v>
      </c>
      <c r="L24" s="92">
        <v>0.0</v>
      </c>
      <c r="M24" s="92">
        <v>2.0</v>
      </c>
      <c r="N24" s="92">
        <v>2.0</v>
      </c>
      <c r="O24" s="92">
        <v>3.0</v>
      </c>
      <c r="P24" s="93">
        <v>0.1875</v>
      </c>
      <c r="Q24" s="9">
        <v>0.09090909090909091</v>
      </c>
      <c r="R24" s="9">
        <v>0.1875</v>
      </c>
      <c r="S24" s="11">
        <v>0.27840909090909094</v>
      </c>
      <c r="T24" s="27"/>
      <c r="U24" s="27"/>
      <c r="V24" s="27"/>
      <c r="W24" s="23">
        <f>SUM(W4:W23)</f>
        <v>49</v>
      </c>
      <c r="X24" s="27"/>
    </row>
    <row r="25" ht="19.5" customHeight="1">
      <c r="A25" s="99" t="s">
        <v>45</v>
      </c>
      <c r="B25" s="99"/>
      <c r="C25" s="100">
        <f>+F25/E25</f>
        <v>0.355704698</v>
      </c>
      <c r="D25" s="99">
        <f t="shared" ref="D25:O25" si="5">SUM(D4:D24)</f>
        <v>565</v>
      </c>
      <c r="E25" s="99">
        <f t="shared" si="5"/>
        <v>447</v>
      </c>
      <c r="F25" s="99">
        <f t="shared" si="5"/>
        <v>159</v>
      </c>
      <c r="G25" s="99">
        <f t="shared" si="5"/>
        <v>118</v>
      </c>
      <c r="H25" s="99">
        <f t="shared" si="5"/>
        <v>30</v>
      </c>
      <c r="I25" s="99">
        <f t="shared" si="5"/>
        <v>8</v>
      </c>
      <c r="J25" s="99">
        <f t="shared" si="5"/>
        <v>3</v>
      </c>
      <c r="K25" s="99">
        <f t="shared" si="5"/>
        <v>163</v>
      </c>
      <c r="L25" s="99">
        <f t="shared" si="5"/>
        <v>134</v>
      </c>
      <c r="M25" s="99">
        <f t="shared" si="5"/>
        <v>129</v>
      </c>
      <c r="N25" s="99">
        <f t="shared" si="5"/>
        <v>99</v>
      </c>
      <c r="O25" s="99">
        <f t="shared" si="5"/>
        <v>106</v>
      </c>
      <c r="P25" s="26">
        <f>+O25/D25</f>
        <v>0.1876106195</v>
      </c>
      <c r="Q25" s="100"/>
      <c r="R25" s="100"/>
      <c r="S25" s="90"/>
      <c r="T25" s="27"/>
      <c r="U25" s="27"/>
    </row>
    <row r="26" ht="16.5" customHeight="1"/>
    <row r="27" ht="16.5" customHeight="1">
      <c r="A27" s="3" t="s">
        <v>46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</row>
    <row r="28" ht="16.5" customHeight="1">
      <c r="A28" s="4" t="s">
        <v>2</v>
      </c>
      <c r="B28" s="4" t="s">
        <v>3</v>
      </c>
      <c r="C28" s="4" t="s">
        <v>47</v>
      </c>
      <c r="D28" s="4" t="s">
        <v>48</v>
      </c>
      <c r="E28" s="4" t="s">
        <v>49</v>
      </c>
      <c r="F28" s="4" t="s">
        <v>50</v>
      </c>
      <c r="G28" s="4" t="s">
        <v>6</v>
      </c>
      <c r="H28" s="4" t="s">
        <v>51</v>
      </c>
      <c r="I28" s="4" t="s">
        <v>52</v>
      </c>
      <c r="J28" s="4" t="s">
        <v>53</v>
      </c>
      <c r="K28" s="4" t="s">
        <v>54</v>
      </c>
      <c r="L28" s="4" t="s">
        <v>55</v>
      </c>
      <c r="M28" s="4" t="s">
        <v>56</v>
      </c>
      <c r="N28" s="4" t="s">
        <v>57</v>
      </c>
      <c r="O28" s="4" t="s">
        <v>58</v>
      </c>
      <c r="P28" s="4" t="s">
        <v>59</v>
      </c>
      <c r="Q28" s="4" t="s">
        <v>60</v>
      </c>
      <c r="R28" s="4" t="s">
        <v>61</v>
      </c>
      <c r="S28" s="4" t="s">
        <v>86</v>
      </c>
      <c r="T28" s="4" t="s">
        <v>63</v>
      </c>
      <c r="U28" s="4" t="s">
        <v>64</v>
      </c>
      <c r="V28" s="4" t="s">
        <v>65</v>
      </c>
    </row>
    <row r="29" ht="19.5" customHeight="1">
      <c r="A29" s="4" t="s">
        <v>24</v>
      </c>
      <c r="B29" s="6">
        <f>+'22년 드림즈(23)'!B29+'23년 상반기 코모도(23)'!B29+'23년 디비전 리그(23)'!B29</f>
        <v>10</v>
      </c>
      <c r="C29" s="6">
        <f>+'22년 드림즈(23)'!C29+'23년 상반기 코모도(23)'!C29+'23년 디비전 리그(23)'!C29</f>
        <v>1</v>
      </c>
      <c r="D29" s="6">
        <f>+'22년 드림즈(23)'!D29+'23년 상반기 코모도(23)'!D29+'23년 디비전 리그(23)'!D29</f>
        <v>2</v>
      </c>
      <c r="E29" s="6">
        <f>+'22년 드림즈(23)'!E29+'23년 상반기 코모도(23)'!E29+'23년 디비전 리그(23)'!E29</f>
        <v>0</v>
      </c>
      <c r="F29" s="6">
        <f>+'22년 드림즈(23)'!F29+'23년 상반기 코모도(23)'!F29+'23년 디비전 리그(23)'!F29</f>
        <v>71</v>
      </c>
      <c r="G29" s="6">
        <f>+'22년 드림즈(23)'!G29+'23년 상반기 코모도(23)'!G29+'23년 디비전 리그(23)'!G29</f>
        <v>40</v>
      </c>
      <c r="H29" s="31">
        <f>+'22년 드림즈(23)'!H29+'23년 상반기 코모도(23)'!H29+'23년 디비전 리그(23)'!H29</f>
        <v>6.333326666</v>
      </c>
      <c r="I29" s="6">
        <f>+'22년 드림즈(23)'!I29+'23년 상반기 코모도(23)'!I29+'23년 디비전 리그(23)'!I29</f>
        <v>15</v>
      </c>
      <c r="J29" s="6">
        <f>+'22년 드림즈(23)'!J29+'23년 상반기 코모도(23)'!J29+'23년 디비전 리그(23)'!J29</f>
        <v>0</v>
      </c>
      <c r="K29" s="6">
        <f>+'22년 드림즈(23)'!K29+'23년 상반기 코모도(23)'!K29+'23년 디비전 리그(23)'!K29</f>
        <v>27</v>
      </c>
      <c r="L29" s="6">
        <f>+'22년 드림즈(23)'!L29+'23년 상반기 코모도(23)'!L29+'23년 디비전 리그(23)'!L29</f>
        <v>4</v>
      </c>
      <c r="M29" s="6">
        <f>+'22년 드림즈(23)'!M29+'23년 상반기 코모도(23)'!M29+'23년 디비전 리그(23)'!M29</f>
        <v>4</v>
      </c>
      <c r="N29" s="6">
        <f>+'22년 드림즈(23)'!N29+'23년 상반기 코모도(23)'!N29+'23년 디비전 리그(23)'!N29</f>
        <v>33</v>
      </c>
      <c r="O29" s="6">
        <f>+'22년 드림즈(23)'!O29+'23년 상반기 코모도(23)'!O29+'23년 디비전 리그(23)'!O29</f>
        <v>19</v>
      </c>
      <c r="P29" s="32">
        <f>+O29*9/H29</f>
        <v>27.00002842</v>
      </c>
      <c r="Q29" s="33">
        <f>(K29+L29)/H29</f>
        <v>4.894741995</v>
      </c>
      <c r="R29" s="34">
        <f>I29/H29</f>
        <v>2.368423546</v>
      </c>
      <c r="S29" s="34">
        <f>H29/B29</f>
        <v>0.6333326666</v>
      </c>
      <c r="T29" s="33">
        <f>M29/H29</f>
        <v>0.6315796123</v>
      </c>
      <c r="U29" s="35">
        <f>O29/N29</f>
        <v>0.5757575758</v>
      </c>
      <c r="V29" s="33">
        <f>(I29+K29+L29)/H29</f>
        <v>7.263165541</v>
      </c>
      <c r="X29" s="91">
        <f>+(L29+K29)/F29*100</f>
        <v>43.66197183</v>
      </c>
    </row>
    <row r="30" ht="19.5" customHeight="1">
      <c r="A30" s="4" t="s">
        <v>27</v>
      </c>
      <c r="B30" s="6">
        <v>0.0</v>
      </c>
      <c r="C30" s="6">
        <v>0.0</v>
      </c>
      <c r="D30" s="6">
        <v>0.0</v>
      </c>
      <c r="E30" s="6">
        <v>0.0</v>
      </c>
      <c r="F30" s="6">
        <v>0.0</v>
      </c>
      <c r="G30" s="6">
        <v>0.0</v>
      </c>
      <c r="H30" s="31">
        <v>0.0</v>
      </c>
      <c r="I30" s="6">
        <v>0.0</v>
      </c>
      <c r="J30" s="6">
        <v>0.0</v>
      </c>
      <c r="K30" s="6">
        <v>0.0</v>
      </c>
      <c r="L30" s="6">
        <v>0.0</v>
      </c>
      <c r="M30" s="6">
        <v>0.0</v>
      </c>
      <c r="N30" s="6">
        <v>0.0</v>
      </c>
      <c r="O30" s="6">
        <v>0.0</v>
      </c>
      <c r="P30" s="32"/>
      <c r="Q30" s="33"/>
      <c r="R30" s="34"/>
      <c r="S30" s="34"/>
      <c r="T30" s="33"/>
      <c r="U30" s="35"/>
      <c r="V30" s="33"/>
      <c r="X30" s="91"/>
    </row>
    <row r="31" ht="19.5" customHeight="1">
      <c r="A31" s="4" t="s">
        <v>29</v>
      </c>
      <c r="B31" s="6">
        <f>+'22년 드림즈(23)'!B30+'23년 상반기 코모도(23)'!B30+'23년 디비전 리그(23)'!B30</f>
        <v>9</v>
      </c>
      <c r="C31" s="6">
        <f>+'22년 드림즈(23)'!C30+'23년 상반기 코모도(23)'!C30+'23년 디비전 리그(23)'!C30</f>
        <v>1</v>
      </c>
      <c r="D31" s="6">
        <f>+'22년 드림즈(23)'!D30+'23년 상반기 코모도(23)'!D30+'23년 디비전 리그(23)'!D30</f>
        <v>2</v>
      </c>
      <c r="E31" s="6">
        <f>+'22년 드림즈(23)'!E30+'23년 상반기 코모도(23)'!E30+'23년 디비전 리그(23)'!E30</f>
        <v>0</v>
      </c>
      <c r="F31" s="6">
        <f>+'22년 드림즈(23)'!F30+'23년 상반기 코모도(23)'!F30+'23년 디비전 리그(23)'!F30</f>
        <v>113</v>
      </c>
      <c r="G31" s="6">
        <f>+'22년 드림즈(23)'!G30+'23년 상반기 코모도(23)'!G30+'23년 디비전 리그(23)'!G30</f>
        <v>85</v>
      </c>
      <c r="H31" s="31">
        <f>+'22년 드림즈(23)'!H30+'23년 상반기 코모도(23)'!H30+'23년 디비전 리그(23)'!H30</f>
        <v>12.66663333</v>
      </c>
      <c r="I31" s="6">
        <f>+'22년 드림즈(23)'!I30+'23년 상반기 코모도(23)'!I30+'23년 디비전 리그(23)'!I30</f>
        <v>33</v>
      </c>
      <c r="J31" s="6">
        <f>+'22년 드림즈(23)'!J30+'23년 상반기 코모도(23)'!J30+'23년 디비전 리그(23)'!J30</f>
        <v>3</v>
      </c>
      <c r="K31" s="6">
        <f>+'22년 드림즈(23)'!K30+'23년 상반기 코모도(23)'!K30+'23년 디비전 리그(23)'!K30</f>
        <v>23</v>
      </c>
      <c r="L31" s="6">
        <f>+'22년 드림즈(23)'!L30+'23년 상반기 코모도(23)'!L30+'23년 디비전 리그(23)'!L30</f>
        <v>5</v>
      </c>
      <c r="M31" s="6">
        <f>+'22년 드림즈(23)'!M30+'23년 상반기 코모도(23)'!M30+'23년 디비전 리그(23)'!M30</f>
        <v>11</v>
      </c>
      <c r="N31" s="6">
        <f>+'22년 드림즈(23)'!N30+'23년 상반기 코모도(23)'!N30+'23년 디비전 리그(23)'!N30</f>
        <v>48</v>
      </c>
      <c r="O31" s="6">
        <f>+'22년 드림즈(23)'!O30+'23년 상반기 코모도(23)'!O30+'23년 디비전 리그(23)'!O30</f>
        <v>32</v>
      </c>
      <c r="P31" s="32">
        <f t="shared" ref="P31:P37" si="6">+O31*9/H31</f>
        <v>22.73690195</v>
      </c>
      <c r="Q31" s="33">
        <f t="shared" ref="Q31:Q37" si="7">(K31+L31)/H31</f>
        <v>2.210532134</v>
      </c>
      <c r="R31" s="34">
        <f t="shared" ref="R31:R37" si="8">I31/H31</f>
        <v>2.605270015</v>
      </c>
      <c r="S31" s="34">
        <f t="shared" ref="S31:S36" si="9">H31/B31</f>
        <v>1.407403703</v>
      </c>
      <c r="T31" s="33">
        <f t="shared" ref="T31:T37" si="10">M31/H31</f>
        <v>0.8684233382</v>
      </c>
      <c r="U31" s="35">
        <f t="shared" ref="U31:U33" si="11">O31/N31</f>
        <v>0.6666666667</v>
      </c>
      <c r="V31" s="33">
        <f t="shared" ref="V31:V37" si="12">(I31+K31+L31)/H31</f>
        <v>4.815802148</v>
      </c>
      <c r="X31" s="91">
        <f t="shared" ref="X31:X36" si="13">+(L31+K31)/F31*100</f>
        <v>24.77876106</v>
      </c>
    </row>
    <row r="32" ht="19.5" customHeight="1">
      <c r="A32" s="4" t="s">
        <v>33</v>
      </c>
      <c r="B32" s="6">
        <f>+'22년 드림즈(23)'!B31+'23년 상반기 코모도(23)'!B31+'23년 디비전 리그(23)'!B31</f>
        <v>15</v>
      </c>
      <c r="C32" s="6">
        <f>+'22년 드림즈(23)'!C31+'23년 상반기 코모도(23)'!C31+'23년 디비전 리그(23)'!C31</f>
        <v>1</v>
      </c>
      <c r="D32" s="6">
        <f>+'22년 드림즈(23)'!D31+'23년 상반기 코모도(23)'!D31+'23년 디비전 리그(23)'!D31</f>
        <v>3</v>
      </c>
      <c r="E32" s="6">
        <f>+'22년 드림즈(23)'!E31+'23년 상반기 코모도(23)'!E31+'23년 디비전 리그(23)'!E31</f>
        <v>1</v>
      </c>
      <c r="F32" s="6">
        <f>+'22년 드림즈(23)'!F31+'23년 상반기 코모도(23)'!F31+'23년 디비전 리그(23)'!F31</f>
        <v>115</v>
      </c>
      <c r="G32" s="6">
        <f>+'22년 드림즈(23)'!G31+'23년 상반기 코모도(23)'!G31+'23년 디비전 리그(23)'!G31</f>
        <v>97</v>
      </c>
      <c r="H32" s="31">
        <f>+'22년 드림즈(23)'!H31+'23년 상반기 코모도(23)'!H31+'23년 디비전 리그(23)'!H31</f>
        <v>19.99993333</v>
      </c>
      <c r="I32" s="55">
        <f>+'22년 드림즈(23)'!I31+'23년 상반기 코모도(23)'!I31+'23년 디비전 리그(23)'!I31</f>
        <v>29</v>
      </c>
      <c r="J32" s="55">
        <f>+'22년 드림즈(23)'!J31+'23년 상반기 코모도(23)'!J31+'23년 디비전 리그(23)'!J31</f>
        <v>0</v>
      </c>
      <c r="K32" s="55">
        <f>+'22년 드림즈(23)'!K31+'23년 상반기 코모도(23)'!K31+'23년 디비전 리그(23)'!K31</f>
        <v>14</v>
      </c>
      <c r="L32" s="55">
        <f>+'22년 드림즈(23)'!L31+'23년 상반기 코모도(23)'!L31+'23년 디비전 리그(23)'!L31</f>
        <v>4</v>
      </c>
      <c r="M32" s="55">
        <f>+'22년 드림즈(23)'!M31+'23년 상반기 코모도(23)'!M31+'23년 디비전 리그(23)'!M31</f>
        <v>34</v>
      </c>
      <c r="N32" s="55">
        <f>+'22년 드림즈(23)'!N31+'23년 상반기 코모도(23)'!N31+'23년 디비전 리그(23)'!N31</f>
        <v>29</v>
      </c>
      <c r="O32" s="55">
        <f>+'22년 드림즈(23)'!O31+'23년 상반기 코모도(23)'!O31+'23년 디비전 리그(23)'!O31</f>
        <v>16</v>
      </c>
      <c r="P32" s="32">
        <f t="shared" si="6"/>
        <v>7.200024</v>
      </c>
      <c r="Q32" s="33">
        <f t="shared" si="7"/>
        <v>0.900003</v>
      </c>
      <c r="R32" s="34">
        <f t="shared" si="8"/>
        <v>1.450004833</v>
      </c>
      <c r="S32" s="34">
        <f t="shared" si="9"/>
        <v>1.333328889</v>
      </c>
      <c r="T32" s="33">
        <f t="shared" si="10"/>
        <v>1.700005667</v>
      </c>
      <c r="U32" s="35">
        <f t="shared" si="11"/>
        <v>0.5517241379</v>
      </c>
      <c r="V32" s="33">
        <f t="shared" si="12"/>
        <v>2.350007833</v>
      </c>
      <c r="X32" s="91">
        <f t="shared" si="13"/>
        <v>15.65217391</v>
      </c>
    </row>
    <row r="33" ht="19.5" customHeight="1">
      <c r="A33" s="4" t="s">
        <v>36</v>
      </c>
      <c r="B33" s="6">
        <f>+'22년 드림즈(23)'!B32+'23년 상반기 코모도(23)'!B32+'23년 디비전 리그(23)'!B32</f>
        <v>9</v>
      </c>
      <c r="C33" s="6">
        <f>+'22년 드림즈(23)'!C32+'23년 상반기 코모도(23)'!C32+'23년 디비전 리그(23)'!C32</f>
        <v>0</v>
      </c>
      <c r="D33" s="6">
        <f>+'22년 드림즈(23)'!D32+'23년 상반기 코모도(23)'!D32+'23년 디비전 리그(23)'!D32</f>
        <v>3</v>
      </c>
      <c r="E33" s="6">
        <f>+'22년 드림즈(23)'!E32+'23년 상반기 코모도(23)'!E32+'23년 디비전 리그(23)'!E32</f>
        <v>0</v>
      </c>
      <c r="F33" s="6">
        <f>+'22년 드림즈(23)'!F32+'23년 상반기 코모도(23)'!F32+'23년 디비전 리그(23)'!F32</f>
        <v>127</v>
      </c>
      <c r="G33" s="6">
        <f>+'22년 드림즈(23)'!G32+'23년 상반기 코모도(23)'!G32+'23년 디비전 리그(23)'!G32</f>
        <v>92</v>
      </c>
      <c r="H33" s="31">
        <f>+'22년 드림즈(23)'!H32+'23년 상반기 코모도(23)'!H32+'23년 디비전 리그(23)'!H32</f>
        <v>16.33326667</v>
      </c>
      <c r="I33" s="6">
        <f>+'22년 드림즈(23)'!I32+'23년 상반기 코모도(23)'!I32+'23년 디비전 리그(23)'!I32</f>
        <v>37</v>
      </c>
      <c r="J33" s="6">
        <f>+'22년 드림즈(23)'!J32+'23년 상반기 코모도(23)'!J32+'23년 디비전 리그(23)'!J32</f>
        <v>2</v>
      </c>
      <c r="K33" s="6">
        <f>+'22년 드림즈(23)'!K32+'23년 상반기 코모도(23)'!K32+'23년 디비전 리그(23)'!K32</f>
        <v>32</v>
      </c>
      <c r="L33" s="6">
        <f>+'22년 드림즈(23)'!L32+'23년 상반기 코모도(23)'!L32+'23년 디비전 리그(23)'!L32</f>
        <v>3</v>
      </c>
      <c r="M33" s="6">
        <f>+'22년 드림즈(23)'!M32+'23년 상반기 코모도(23)'!M32+'23년 디비전 리그(23)'!M32</f>
        <v>19</v>
      </c>
      <c r="N33" s="6">
        <f>+'22년 드림즈(23)'!N32+'23년 상반기 코모도(23)'!N32+'23년 디비전 리그(23)'!N32</f>
        <v>52</v>
      </c>
      <c r="O33" s="6">
        <f>+'22년 드림즈(23)'!O32+'23년 상반기 코모도(23)'!O32+'23년 디비전 리그(23)'!O32</f>
        <v>36</v>
      </c>
      <c r="P33" s="32">
        <f t="shared" si="6"/>
        <v>19.83681566</v>
      </c>
      <c r="Q33" s="33">
        <f t="shared" si="7"/>
        <v>2.142865889</v>
      </c>
      <c r="R33" s="34">
        <f t="shared" si="8"/>
        <v>2.265315369</v>
      </c>
      <c r="S33" s="34">
        <f t="shared" si="9"/>
        <v>1.814807407</v>
      </c>
      <c r="T33" s="33">
        <f t="shared" si="10"/>
        <v>1.163270054</v>
      </c>
      <c r="U33" s="35">
        <f t="shared" si="11"/>
        <v>0.6923076923</v>
      </c>
      <c r="V33" s="33">
        <f t="shared" si="12"/>
        <v>4.408181258</v>
      </c>
      <c r="X33" s="91">
        <f t="shared" si="13"/>
        <v>27.55905512</v>
      </c>
    </row>
    <row r="34" ht="19.5" customHeight="1">
      <c r="A34" s="4" t="s">
        <v>37</v>
      </c>
      <c r="B34" s="6">
        <f>+'23년 디비전 리그(23)'!B33</f>
        <v>1</v>
      </c>
      <c r="C34" s="6">
        <f>+'23년 디비전 리그(23)'!C33</f>
        <v>0</v>
      </c>
      <c r="D34" s="6">
        <f>+'23년 디비전 리그(23)'!D33</f>
        <v>0</v>
      </c>
      <c r="E34" s="6">
        <f>+'23년 디비전 리그(23)'!E33</f>
        <v>0</v>
      </c>
      <c r="F34" s="6">
        <f>+'23년 디비전 리그(23)'!F33</f>
        <v>3</v>
      </c>
      <c r="G34" s="6">
        <f>+'23년 디비전 리그(23)'!G33</f>
        <v>2</v>
      </c>
      <c r="H34" s="31">
        <f>+'23년 디비전 리그(23)'!H33</f>
        <v>0.3333333</v>
      </c>
      <c r="I34" s="6">
        <f>+'23년 디비전 리그(23)'!I33</f>
        <v>1</v>
      </c>
      <c r="J34" s="6">
        <f>+'23년 디비전 리그(23)'!J33</f>
        <v>0</v>
      </c>
      <c r="K34" s="6">
        <f>+'23년 디비전 리그(23)'!K33</f>
        <v>1</v>
      </c>
      <c r="L34" s="6">
        <f>+'23년 디비전 리그(23)'!L33</f>
        <v>0</v>
      </c>
      <c r="M34" s="6">
        <f>+'23년 디비전 리그(23)'!M33</f>
        <v>1</v>
      </c>
      <c r="N34" s="6">
        <f>+'23년 디비전 리그(23)'!N33</f>
        <v>0</v>
      </c>
      <c r="O34" s="6">
        <f>+'23년 디비전 리그(23)'!O33</f>
        <v>0</v>
      </c>
      <c r="P34" s="32">
        <f t="shared" si="6"/>
        <v>0</v>
      </c>
      <c r="Q34" s="33">
        <f t="shared" si="7"/>
        <v>3.0000003</v>
      </c>
      <c r="R34" s="34">
        <f t="shared" si="8"/>
        <v>3.0000003</v>
      </c>
      <c r="S34" s="34">
        <f t="shared" si="9"/>
        <v>0.3333333</v>
      </c>
      <c r="T34" s="33">
        <f t="shared" si="10"/>
        <v>3.0000003</v>
      </c>
      <c r="U34" s="35"/>
      <c r="V34" s="33">
        <f t="shared" si="12"/>
        <v>6.0000006</v>
      </c>
      <c r="X34" s="91">
        <f t="shared" si="13"/>
        <v>33.33333333</v>
      </c>
    </row>
    <row r="35" ht="19.5" customHeight="1">
      <c r="A35" s="4" t="s">
        <v>42</v>
      </c>
      <c r="B35" s="6">
        <f>+'22년 드림즈(23)'!B33+'23년 상반기 코모도(23)'!B33+'23년 디비전 리그(23)'!B34</f>
        <v>3</v>
      </c>
      <c r="C35" s="6">
        <f>+'22년 드림즈(23)'!C33+'23년 상반기 코모도(23)'!C33+'23년 디비전 리그(23)'!C34</f>
        <v>0</v>
      </c>
      <c r="D35" s="6">
        <f>+'22년 드림즈(23)'!D33+'23년 상반기 코모도(23)'!D33+'23년 디비전 리그(23)'!D34</f>
        <v>2</v>
      </c>
      <c r="E35" s="6">
        <f>+'22년 드림즈(23)'!E33+'23년 상반기 코모도(23)'!E33+'23년 디비전 리그(23)'!E34</f>
        <v>0</v>
      </c>
      <c r="F35" s="6">
        <f>+'22년 드림즈(23)'!F33+'23년 상반기 코모도(23)'!F33+'23년 디비전 리그(23)'!F34</f>
        <v>53</v>
      </c>
      <c r="G35" s="6">
        <f>+'22년 드림즈(23)'!G33+'23년 상반기 코모도(23)'!G33+'23년 디비전 리그(23)'!G34</f>
        <v>27</v>
      </c>
      <c r="H35" s="31">
        <f>+'22년 드림즈(23)'!H33+'23년 상반기 코모도(23)'!H33+'23년 디비전 리그(23)'!H34</f>
        <v>5.999966667</v>
      </c>
      <c r="I35" s="6">
        <f>+'22년 드림즈(23)'!I33+'23년 상반기 코모도(23)'!I33+'23년 디비전 리그(23)'!I34</f>
        <v>7</v>
      </c>
      <c r="J35" s="6">
        <f>+'22년 드림즈(23)'!J33+'23년 상반기 코모도(23)'!J33+'23년 디비전 리그(23)'!J34</f>
        <v>1</v>
      </c>
      <c r="K35" s="6">
        <f>+'22년 드림즈(23)'!K33+'23년 상반기 코모도(23)'!K33+'23년 디비전 리그(23)'!K34</f>
        <v>26</v>
      </c>
      <c r="L35" s="6">
        <f>+'22년 드림즈(23)'!L33+'23년 상반기 코모도(23)'!L33+'23년 디비전 리그(23)'!L34</f>
        <v>0</v>
      </c>
      <c r="M35" s="6">
        <f>+'22년 드림즈(23)'!M33+'23년 상반기 코모도(23)'!M33+'23년 디비전 리그(23)'!M34</f>
        <v>3</v>
      </c>
      <c r="N35" s="6">
        <f>+'22년 드림즈(23)'!N33+'23년 상반기 코모도(23)'!N33+'23년 디비전 리그(23)'!N34</f>
        <v>25</v>
      </c>
      <c r="O35" s="6">
        <f>+'22년 드림즈(23)'!O33+'23년 상반기 코모도(23)'!O33+'23년 디비전 리그(23)'!O34</f>
        <v>13</v>
      </c>
      <c r="P35" s="32">
        <f t="shared" si="6"/>
        <v>19.50010833</v>
      </c>
      <c r="Q35" s="33">
        <f t="shared" si="7"/>
        <v>4.333357408</v>
      </c>
      <c r="R35" s="34">
        <f t="shared" si="8"/>
        <v>1.166673148</v>
      </c>
      <c r="S35" s="34">
        <f t="shared" si="9"/>
        <v>1.999988889</v>
      </c>
      <c r="T35" s="33">
        <f t="shared" si="10"/>
        <v>0.5000027778</v>
      </c>
      <c r="U35" s="35">
        <f t="shared" ref="U35:U37" si="14">O35/N35</f>
        <v>0.52</v>
      </c>
      <c r="V35" s="33">
        <f t="shared" si="12"/>
        <v>5.500030556</v>
      </c>
      <c r="X35" s="91">
        <f t="shared" si="13"/>
        <v>49.05660377</v>
      </c>
    </row>
    <row r="36" ht="19.5" customHeight="1">
      <c r="A36" s="4" t="s">
        <v>43</v>
      </c>
      <c r="B36" s="6">
        <f>+'22년 드림즈(23)'!B34+'23년 상반기 코모도(23)'!B34+'23년 디비전 리그(23)'!B35</f>
        <v>15</v>
      </c>
      <c r="C36" s="6">
        <f>+'22년 드림즈(23)'!C34+'23년 상반기 코모도(23)'!C34+'23년 디비전 리그(23)'!C35</f>
        <v>3</v>
      </c>
      <c r="D36" s="6">
        <f>+'22년 드림즈(23)'!D34+'23년 상반기 코모도(23)'!D34+'23년 디비전 리그(23)'!D35</f>
        <v>4</v>
      </c>
      <c r="E36" s="6">
        <f>+'22년 드림즈(23)'!E34+'23년 상반기 코모도(23)'!E34+'23년 디비전 리그(23)'!E35</f>
        <v>2</v>
      </c>
      <c r="F36" s="6">
        <f>+'22년 드림즈(23)'!F34+'23년 상반기 코모도(23)'!F34+'23년 디비전 리그(23)'!F35</f>
        <v>210</v>
      </c>
      <c r="G36" s="6">
        <f>+'22년 드림즈(23)'!G34+'23년 상반기 코모도(23)'!G34+'23년 디비전 리그(23)'!G35</f>
        <v>158</v>
      </c>
      <c r="H36" s="31">
        <f>+'22년 드림즈(23)'!H34+'23년 상반기 코모도(23)'!H34+'23년 디비전 리그(23)'!H35</f>
        <v>28.99996666</v>
      </c>
      <c r="I36" s="6">
        <f>+'22년 드림즈(23)'!I34+'23년 상반기 코모도(23)'!I34+'23년 디비전 리그(23)'!I35</f>
        <v>62</v>
      </c>
      <c r="J36" s="6">
        <f>+'22년 드림즈(23)'!J34+'23년 상반기 코모도(23)'!J34+'23년 디비전 리그(23)'!J35</f>
        <v>1</v>
      </c>
      <c r="K36" s="6">
        <f>+'22년 드림즈(23)'!K34+'23년 상반기 코모도(23)'!K34+'23년 디비전 리그(23)'!K35</f>
        <v>44</v>
      </c>
      <c r="L36" s="6">
        <f>+'22년 드림즈(23)'!L34+'23년 상반기 코모도(23)'!L34+'23년 디비전 리그(23)'!L35</f>
        <v>8</v>
      </c>
      <c r="M36" s="6">
        <f>+'22년 드림즈(23)'!M34+'23년 상반기 코모도(23)'!M34+'23년 디비전 리그(23)'!M35</f>
        <v>31</v>
      </c>
      <c r="N36" s="6">
        <f>+'22년 드림즈(23)'!N34+'23년 상반기 코모도(23)'!N34+'23년 디비전 리그(23)'!N35</f>
        <v>83</v>
      </c>
      <c r="O36" s="6">
        <f>+'22년 드림즈(23)'!O34+'23년 상반기 코모도(23)'!O34+'23년 디비전 리그(23)'!O35</f>
        <v>70</v>
      </c>
      <c r="P36" s="32">
        <f t="shared" si="6"/>
        <v>21.7241629</v>
      </c>
      <c r="Q36" s="33">
        <f t="shared" si="7"/>
        <v>1.79310551</v>
      </c>
      <c r="R36" s="34">
        <f t="shared" si="8"/>
        <v>2.137933492</v>
      </c>
      <c r="S36" s="34">
        <f t="shared" si="9"/>
        <v>1.933331111</v>
      </c>
      <c r="T36" s="33">
        <f t="shared" si="10"/>
        <v>1.068966746</v>
      </c>
      <c r="U36" s="35">
        <f t="shared" si="14"/>
        <v>0.843373494</v>
      </c>
      <c r="V36" s="33">
        <f t="shared" si="12"/>
        <v>3.931039002</v>
      </c>
      <c r="X36" s="91">
        <f t="shared" si="13"/>
        <v>24.76190476</v>
      </c>
    </row>
    <row r="37" ht="19.5" customHeight="1">
      <c r="A37" s="23" t="s">
        <v>45</v>
      </c>
      <c r="B37" s="23"/>
      <c r="C37" s="23">
        <f t="shared" ref="C37:O37" si="15">SUM(C29:C36)</f>
        <v>6</v>
      </c>
      <c r="D37" s="23">
        <f t="shared" si="15"/>
        <v>16</v>
      </c>
      <c r="E37" s="23">
        <f t="shared" si="15"/>
        <v>3</v>
      </c>
      <c r="F37" s="23">
        <f t="shared" si="15"/>
        <v>692</v>
      </c>
      <c r="G37" s="23">
        <f t="shared" si="15"/>
        <v>501</v>
      </c>
      <c r="H37" s="37">
        <f t="shared" si="15"/>
        <v>90.66642663</v>
      </c>
      <c r="I37" s="23">
        <f t="shared" si="15"/>
        <v>184</v>
      </c>
      <c r="J37" s="23">
        <f t="shared" si="15"/>
        <v>7</v>
      </c>
      <c r="K37" s="23">
        <f t="shared" si="15"/>
        <v>167</v>
      </c>
      <c r="L37" s="23">
        <f t="shared" si="15"/>
        <v>24</v>
      </c>
      <c r="M37" s="23">
        <f t="shared" si="15"/>
        <v>103</v>
      </c>
      <c r="N37" s="23">
        <f t="shared" si="15"/>
        <v>270</v>
      </c>
      <c r="O37" s="23">
        <f t="shared" si="15"/>
        <v>186</v>
      </c>
      <c r="P37" s="38">
        <f t="shared" si="6"/>
        <v>18.46328418</v>
      </c>
      <c r="Q37" s="39">
        <f t="shared" si="7"/>
        <v>2.106623224</v>
      </c>
      <c r="R37" s="40">
        <f t="shared" si="8"/>
        <v>2.029417138</v>
      </c>
      <c r="S37" s="40">
        <v>0.0</v>
      </c>
      <c r="T37" s="39">
        <f t="shared" si="10"/>
        <v>1.136032419</v>
      </c>
      <c r="U37" s="41">
        <f t="shared" si="14"/>
        <v>0.6888888889</v>
      </c>
      <c r="V37" s="39">
        <f t="shared" si="12"/>
        <v>4.136040362</v>
      </c>
    </row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7222304344177" right="0.699722230434417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showGridLines="0" workbookViewId="0"/>
  </sheetViews>
  <sheetFormatPr customHeight="1" defaultColWidth="14.43" defaultRowHeight="15.0"/>
  <cols>
    <col customWidth="1" min="1" max="14" width="8.71"/>
    <col customWidth="1" min="15" max="18" width="8.86"/>
    <col customWidth="1" min="19" max="19" width="10.86"/>
    <col customWidth="1" min="20" max="22" width="9.0"/>
    <col customWidth="1" hidden="1" min="23" max="23" width="9.0"/>
    <col customWidth="1" min="24" max="24" width="11.43"/>
    <col customWidth="1" min="25" max="25" width="5.14"/>
    <col customWidth="1" min="26" max="26" width="9.0"/>
  </cols>
  <sheetData>
    <row r="1" ht="16.5" customHeight="1">
      <c r="A1" s="1" t="s">
        <v>91</v>
      </c>
    </row>
    <row r="2" ht="16.5" customHeight="1">
      <c r="A2" s="3" t="s">
        <v>1</v>
      </c>
    </row>
    <row r="3" ht="16.5" customHeight="1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4" t="s">
        <v>92</v>
      </c>
      <c r="Q3" s="5" t="s">
        <v>18</v>
      </c>
      <c r="R3" s="5" t="s">
        <v>19</v>
      </c>
      <c r="S3" s="5" t="s">
        <v>20</v>
      </c>
      <c r="T3" s="4" t="s">
        <v>88</v>
      </c>
      <c r="U3" s="4" t="s">
        <v>22</v>
      </c>
      <c r="V3" s="4" t="s">
        <v>23</v>
      </c>
      <c r="W3" s="4" t="s">
        <v>89</v>
      </c>
      <c r="X3" s="4" t="s">
        <v>90</v>
      </c>
    </row>
    <row r="4" ht="19.5" customHeight="1">
      <c r="A4" s="5" t="s">
        <v>24</v>
      </c>
      <c r="B4" s="92">
        <f>+'23 서구하반기(24)'!B4+'23 下코모도리그(24)'!B4+'24 上코모도리그(24)'!B4+'24 上디비전리그(24)'!B4</f>
        <v>13</v>
      </c>
      <c r="C4" s="101">
        <f t="shared" ref="C4:C24" si="1">+F4/E4</f>
        <v>0.15</v>
      </c>
      <c r="D4" s="92">
        <f>+'23 서구하반기(24)'!D4+'23 下코모도리그(24)'!D4+'24 上코모도리그(24)'!D4+'24 上디비전리그(24)'!D4</f>
        <v>24</v>
      </c>
      <c r="E4" s="92">
        <f>+'23 서구하반기(24)'!E4+'23 下코모도리그(24)'!E4+'24 上코모도리그(24)'!E4+'24 上디비전리그(24)'!E4</f>
        <v>20</v>
      </c>
      <c r="F4" s="92">
        <f>+'23 서구하반기(24)'!F4+'23 下코모도리그(24)'!F4+'24 上코모도리그(24)'!F4+'24 上디비전리그(24)'!F4</f>
        <v>3</v>
      </c>
      <c r="G4" s="92">
        <f>+'23 서구하반기(24)'!G4+'23 下코모도리그(24)'!G4+'24 上코모도리그(24)'!G4+'24 上디비전리그(24)'!G4</f>
        <v>2</v>
      </c>
      <c r="H4" s="92">
        <f>+'23 서구하반기(24)'!H4+'23 下코모도리그(24)'!H4+'24 上코모도리그(24)'!H4+'24 上디비전리그(24)'!H4</f>
        <v>0</v>
      </c>
      <c r="I4" s="92">
        <f>+'23 서구하반기(24)'!I4+'23 下코모도리그(24)'!I4+'24 上코모도리그(24)'!I4+'24 上디비전리그(24)'!I4</f>
        <v>1</v>
      </c>
      <c r="J4" s="92">
        <f>+'23 서구하반기(24)'!J4+'23 下코모도리그(24)'!J4+'24 上코모도리그(24)'!J4+'24 上디비전리그(24)'!J4</f>
        <v>0</v>
      </c>
      <c r="K4" s="92">
        <f>+'23 서구하반기(24)'!K4+'23 下코모도리그(24)'!K4+'24 上코모도리그(24)'!K4+'24 上디비전리그(24)'!K4</f>
        <v>7</v>
      </c>
      <c r="L4" s="92">
        <f>+'23 서구하반기(24)'!L4+'23 下코모도리그(24)'!L4+'24 上코모도리그(24)'!L4+'24 上디비전리그(24)'!L4</f>
        <v>4</v>
      </c>
      <c r="M4" s="92">
        <f>+'23 서구하반기(24)'!M4+'23 下코모도리그(24)'!M4+'24 上코모도리그(24)'!M4+'24 上디비전리그(24)'!M4</f>
        <v>7</v>
      </c>
      <c r="N4" s="92">
        <f>+'23 서구하반기(24)'!N4+'23 下코모도리그(24)'!N4+'24 上코모도리그(24)'!N4+'24 上디비전리그(24)'!N4</f>
        <v>4</v>
      </c>
      <c r="O4" s="92">
        <f>+'23 서구하반기(24)'!O4+'23 下코모도리그(24)'!O4+'24 上코모도리그(24)'!O4+'24 上디비전리그(24)'!O4</f>
        <v>10</v>
      </c>
      <c r="P4" s="102">
        <f t="shared" ref="P4:P24" si="2">+O4/D4</f>
        <v>0.4166666667</v>
      </c>
      <c r="Q4" s="9">
        <f t="shared" ref="Q4:Q23" si="3">+(G4*1+H4*2+I4*3+J4*4)/E4</f>
        <v>0.25</v>
      </c>
      <c r="R4" s="9">
        <f t="shared" ref="R4:R23" si="4">+(F4+N4)/D4</f>
        <v>0.2916666667</v>
      </c>
      <c r="S4" s="11">
        <f t="shared" ref="S4:S23" si="5">+R4+Q4</f>
        <v>0.5416666667</v>
      </c>
      <c r="T4" s="94">
        <f t="shared" ref="T4:T23" si="6">O4/(D4-(F4+N4))</f>
        <v>0.5882352941</v>
      </c>
      <c r="U4" s="95">
        <f t="shared" ref="U4:U23" si="7">RANK(R4,$R$4:$R$23)</f>
        <v>20</v>
      </c>
      <c r="V4" s="96">
        <f t="shared" ref="V4:V23" si="8">RANK(S4,$S$4:$S$23)</f>
        <v>20</v>
      </c>
      <c r="W4" s="92">
        <f>+'23 서구하반기(24)'!W4+'23 下코모도리그(24)'!W4</f>
        <v>1</v>
      </c>
      <c r="X4" s="97">
        <f t="shared" ref="X4:X23" si="9">RANK(C4,$C$4:$C$23)</f>
        <v>17</v>
      </c>
      <c r="Y4" s="103"/>
    </row>
    <row r="5" ht="19.5" customHeight="1">
      <c r="A5" s="5" t="s">
        <v>25</v>
      </c>
      <c r="B5" s="92">
        <f>+'23 서구하반기(24)'!B5+'23 下코모도리그(24)'!B5+'24 上코모도리그(24)'!B5+'24 上디비전리그(24)'!B5</f>
        <v>10</v>
      </c>
      <c r="C5" s="101">
        <f t="shared" si="1"/>
        <v>0.1428571429</v>
      </c>
      <c r="D5" s="92">
        <f>+'23 서구하반기(24)'!D5+'23 下코모도리그(24)'!D5+'24 上코모도리그(24)'!D5+'24 上디비전리그(24)'!D5</f>
        <v>21</v>
      </c>
      <c r="E5" s="92">
        <f>+'23 서구하반기(24)'!E5+'23 下코모도리그(24)'!E5+'24 上코모도리그(24)'!E5+'24 上디비전리그(24)'!E5</f>
        <v>14</v>
      </c>
      <c r="F5" s="92">
        <f>+'23 서구하반기(24)'!F5+'23 下코모도리그(24)'!F5+'24 上코모도리그(24)'!F5+'24 上디비전리그(24)'!F5</f>
        <v>2</v>
      </c>
      <c r="G5" s="92">
        <f>+'23 서구하반기(24)'!G5+'23 下코모도리그(24)'!G5+'24 上코모도리그(24)'!G5+'24 上디비전리그(24)'!G5</f>
        <v>0</v>
      </c>
      <c r="H5" s="92">
        <f>+'23 서구하반기(24)'!H5+'23 下코모도리그(24)'!H5+'24 上코모도리그(24)'!H5+'24 上디비전리그(24)'!H5</f>
        <v>2</v>
      </c>
      <c r="I5" s="92">
        <f>+'23 서구하반기(24)'!I5+'23 下코모도리그(24)'!I5+'24 上코모도리그(24)'!I5+'24 上디비전리그(24)'!I5</f>
        <v>0</v>
      </c>
      <c r="J5" s="92">
        <f>+'23 서구하반기(24)'!J5+'23 下코모도리그(24)'!J5+'24 上코모도리그(24)'!J5+'24 上디비전리그(24)'!J5</f>
        <v>0</v>
      </c>
      <c r="K5" s="92">
        <f>+'23 서구하반기(24)'!K5+'23 下코모도리그(24)'!K5+'24 上코모도리그(24)'!K5+'24 上디비전리그(24)'!K5</f>
        <v>6</v>
      </c>
      <c r="L5" s="92">
        <f>+'23 서구하반기(24)'!L5+'23 下코모도리그(24)'!L5+'24 上코모도리그(24)'!L5+'24 上디비전리그(24)'!L5+1</f>
        <v>2</v>
      </c>
      <c r="M5" s="92">
        <f>+'23 서구하반기(24)'!M5+'23 下코모도리그(24)'!M5+'24 上코모도리그(24)'!M5+'24 上디비전리그(24)'!M5</f>
        <v>3</v>
      </c>
      <c r="N5" s="92">
        <f>+'23 서구하반기(24)'!N5+'23 下코모도리그(24)'!N5+'24 上코모도리그(24)'!N5+'24 上디비전리그(24)'!N5</f>
        <v>7</v>
      </c>
      <c r="O5" s="92">
        <f>+'23 서구하반기(24)'!O5+'23 下코모도리그(24)'!O5+'24 上코모도리그(24)'!O5+'24 上디비전리그(24)'!O5</f>
        <v>10</v>
      </c>
      <c r="P5" s="102">
        <f t="shared" si="2"/>
        <v>0.4761904762</v>
      </c>
      <c r="Q5" s="9">
        <f t="shared" si="3"/>
        <v>0.2857142857</v>
      </c>
      <c r="R5" s="9">
        <f t="shared" si="4"/>
        <v>0.4285714286</v>
      </c>
      <c r="S5" s="11">
        <f t="shared" si="5"/>
        <v>0.7142857143</v>
      </c>
      <c r="T5" s="94">
        <f t="shared" si="6"/>
        <v>0.8333333333</v>
      </c>
      <c r="U5" s="95">
        <f t="shared" si="7"/>
        <v>16</v>
      </c>
      <c r="V5" s="96">
        <f t="shared" si="8"/>
        <v>15</v>
      </c>
      <c r="W5" s="92">
        <f>+'23 서구하반기(24)'!W5+'23 下코모도리그(24)'!W5</f>
        <v>1</v>
      </c>
      <c r="X5" s="97">
        <f t="shared" si="9"/>
        <v>18</v>
      </c>
      <c r="Y5" s="103"/>
    </row>
    <row r="6" ht="19.5" customHeight="1">
      <c r="A6" s="5" t="s">
        <v>26</v>
      </c>
      <c r="B6" s="92">
        <f>+'23 서구하반기(24)'!B6+'23 下코모도리그(24)'!B6+'24 上코모도리그(24)'!B6+'24 上디비전리그(24)'!B6</f>
        <v>23</v>
      </c>
      <c r="C6" s="101">
        <f t="shared" si="1"/>
        <v>0.5593220339</v>
      </c>
      <c r="D6" s="92">
        <f>+'23 서구하반기(24)'!D6+'23 下코모도리그(24)'!D6+'24 上코모도리그(24)'!D6+'24 上디비전리그(24)'!D6</f>
        <v>68</v>
      </c>
      <c r="E6" s="92">
        <f>+'23 서구하반기(24)'!E6+'23 下코모도리그(24)'!E6+'24 上코모도리그(24)'!E6+'24 上디비전리그(24)'!E6</f>
        <v>59</v>
      </c>
      <c r="F6" s="92">
        <f>+'23 서구하반기(24)'!F6+'23 下코모도리그(24)'!F6+'24 上코모도리그(24)'!F6+'24 上디비전리그(24)'!F6</f>
        <v>33</v>
      </c>
      <c r="G6" s="92">
        <f>+'23 서구하반기(24)'!G6+'23 下코모도리그(24)'!G6+'24 上코모도리그(24)'!G6+'24 上디비전리그(24)'!G6</f>
        <v>24</v>
      </c>
      <c r="H6" s="92">
        <f>+'23 서구하반기(24)'!H6+'23 下코모도리그(24)'!H6+'24 上코모도리그(24)'!H6+'24 上디비전리그(24)'!H6</f>
        <v>6</v>
      </c>
      <c r="I6" s="92">
        <f>+'23 서구하반기(24)'!I6+'23 下코모도리그(24)'!I6+'24 上코모도리그(24)'!I6+'24 上디비전리그(24)'!I6</f>
        <v>2</v>
      </c>
      <c r="J6" s="92">
        <f>+'23 서구하반기(24)'!J6+'23 下코모도리그(24)'!J6+'24 上코모도리그(24)'!J6+'24 上디비전리그(24)'!J6</f>
        <v>1</v>
      </c>
      <c r="K6" s="92">
        <f>+'23 서구하반기(24)'!K6+'23 下코모도리그(24)'!K6+'24 上코모도리그(24)'!K6+'24 上디비전리그(24)'!K6</f>
        <v>22</v>
      </c>
      <c r="L6" s="92">
        <f>+'23 서구하반기(24)'!L6+'23 下코모도리그(24)'!L6+'24 上코모도리그(24)'!L6+'24 上디비전리그(24)'!L6</f>
        <v>32</v>
      </c>
      <c r="M6" s="92">
        <f>+'23 서구하반기(24)'!M6+'23 下코모도리그(24)'!M6+'24 上코모도리그(24)'!M6+'24 上디비전리그(24)'!M6</f>
        <v>15</v>
      </c>
      <c r="N6" s="92">
        <f>+'23 서구하반기(24)'!N6+'23 下코모도리그(24)'!N6+'24 上코모도리그(24)'!N6+'24 上디비전리그(24)'!N6</f>
        <v>9</v>
      </c>
      <c r="O6" s="92">
        <f>+'23 서구하반기(24)'!O6+'23 下코모도리그(24)'!O6+'24 上코모도리그(24)'!O6+'24 上디비전리그(24)'!O6</f>
        <v>3</v>
      </c>
      <c r="P6" s="104">
        <f t="shared" si="2"/>
        <v>0.04411764706</v>
      </c>
      <c r="Q6" s="9">
        <f t="shared" si="3"/>
        <v>0.7796610169</v>
      </c>
      <c r="R6" s="9">
        <f t="shared" si="4"/>
        <v>0.6176470588</v>
      </c>
      <c r="S6" s="11">
        <f t="shared" si="5"/>
        <v>1.397308076</v>
      </c>
      <c r="T6" s="49">
        <f t="shared" si="6"/>
        <v>0.1153846154</v>
      </c>
      <c r="U6" s="95">
        <f t="shared" si="7"/>
        <v>1</v>
      </c>
      <c r="V6" s="96">
        <f t="shared" si="8"/>
        <v>3</v>
      </c>
      <c r="W6" s="92">
        <f>+'23 서구하반기(24)'!W6+'23 下코모도리그(24)'!W6</f>
        <v>5</v>
      </c>
      <c r="X6" s="97">
        <f t="shared" si="9"/>
        <v>2</v>
      </c>
      <c r="Y6" s="103"/>
    </row>
    <row r="7" ht="19.5" customHeight="1">
      <c r="A7" s="5" t="s">
        <v>27</v>
      </c>
      <c r="B7" s="92">
        <f>+'23 서구하반기(24)'!B7+'23 下코모도리그(24)'!B7+'24 上코모도리그(24)'!B7+'24 上디비전리그(24)'!B7</f>
        <v>3</v>
      </c>
      <c r="C7" s="101">
        <f t="shared" si="1"/>
        <v>0</v>
      </c>
      <c r="D7" s="92">
        <f>+'23 서구하반기(24)'!D7+'23 下코모도리그(24)'!D7+'24 上코모도리그(24)'!D7+'24 上디비전리그(24)'!D7</f>
        <v>7</v>
      </c>
      <c r="E7" s="92">
        <f>+'23 서구하반기(24)'!E7+'23 下코모도리그(24)'!E7+'24 上코모도리그(24)'!E7+'24 上디비전리그(24)'!E7</f>
        <v>3</v>
      </c>
      <c r="F7" s="92">
        <f>+'23 서구하반기(24)'!F7+'23 下코모도리그(24)'!F7+'24 上코모도리그(24)'!F7+'24 上디비전리그(24)'!F7</f>
        <v>0</v>
      </c>
      <c r="G7" s="92">
        <f>+'23 서구하반기(24)'!G7+'23 下코모도리그(24)'!G7+'24 上코모도리그(24)'!G7+'24 上디비전리그(24)'!G7</f>
        <v>0</v>
      </c>
      <c r="H7" s="92">
        <f>+'23 서구하반기(24)'!H7+'23 下코모도리그(24)'!H7+'24 上코모도리그(24)'!H7+'24 上디비전리그(24)'!H7</f>
        <v>0</v>
      </c>
      <c r="I7" s="92">
        <f>+'23 서구하반기(24)'!I7+'23 下코모도리그(24)'!I7+'24 上코모도리그(24)'!I7+'24 上디비전리그(24)'!I7</f>
        <v>0</v>
      </c>
      <c r="J7" s="92">
        <f>+'23 서구하반기(24)'!J7+'23 下코모도리그(24)'!J7+'24 上코모도리그(24)'!J7+'24 上디비전리그(24)'!J7</f>
        <v>0</v>
      </c>
      <c r="K7" s="92">
        <f>+'23 서구하반기(24)'!K7+'23 下코모도리그(24)'!K7+'24 上코모도리그(24)'!K7+'24 上디비전리그(24)'!K7</f>
        <v>4</v>
      </c>
      <c r="L7" s="92">
        <f>+'23 서구하반기(24)'!L7+'23 下코모도리그(24)'!L7+'24 上코모도리그(24)'!L7+'24 上디비전리그(24)'!L7</f>
        <v>3</v>
      </c>
      <c r="M7" s="92">
        <f>+'23 서구하반기(24)'!M7+'23 下코모도리그(24)'!M7+'24 上코모도리그(24)'!M7+'24 上디비전리그(24)'!M7</f>
        <v>1</v>
      </c>
      <c r="N7" s="92">
        <f>+'23 서구하반기(24)'!N7+'23 下코모도리그(24)'!N7+'24 上코모도리그(24)'!N7+'24 上디비전리그(24)'!N7</f>
        <v>4</v>
      </c>
      <c r="O7" s="92">
        <f>+'23 서구하반기(24)'!O7+'23 下코모도리그(24)'!O7+'24 上코모도리그(24)'!O7+'24 上디비전리그(24)'!O7</f>
        <v>2</v>
      </c>
      <c r="P7" s="104">
        <f t="shared" si="2"/>
        <v>0.2857142857</v>
      </c>
      <c r="Q7" s="9">
        <f t="shared" si="3"/>
        <v>0</v>
      </c>
      <c r="R7" s="9">
        <f t="shared" si="4"/>
        <v>0.5714285714</v>
      </c>
      <c r="S7" s="11">
        <f t="shared" si="5"/>
        <v>0.5714285714</v>
      </c>
      <c r="T7" s="94">
        <f t="shared" si="6"/>
        <v>0.6666666667</v>
      </c>
      <c r="U7" s="95">
        <f t="shared" si="7"/>
        <v>7</v>
      </c>
      <c r="V7" s="96">
        <f t="shared" si="8"/>
        <v>19</v>
      </c>
      <c r="W7" s="92">
        <f>+'23 서구하반기(24)'!W7+'23 下코모도리그(24)'!W7</f>
        <v>0</v>
      </c>
      <c r="X7" s="97">
        <f t="shared" si="9"/>
        <v>20</v>
      </c>
      <c r="Y7" s="103"/>
    </row>
    <row r="8" ht="19.5" customHeight="1">
      <c r="A8" s="5" t="s">
        <v>28</v>
      </c>
      <c r="B8" s="92">
        <f>+'23 서구하반기(24)'!B8+'23 下코모도리그(24)'!B8+'24 上코모도리그(24)'!B8+'24 上디비전리그(24)'!B8</f>
        <v>13</v>
      </c>
      <c r="C8" s="101">
        <f t="shared" si="1"/>
        <v>0.3913043478</v>
      </c>
      <c r="D8" s="92">
        <f>+'23 서구하반기(24)'!D8+'23 下코모도리그(24)'!D8+'24 上코모도리그(24)'!D8+'24 上디비전리그(24)'!D8</f>
        <v>35</v>
      </c>
      <c r="E8" s="92">
        <f>+'23 서구하반기(24)'!E8+'23 下코모도리그(24)'!E8+'24 上코모도리그(24)'!E8+'24 上디비전리그(24)'!E8</f>
        <v>23</v>
      </c>
      <c r="F8" s="92">
        <f>+'23 서구하반기(24)'!F8+'23 下코모도리그(24)'!F8+'24 上코모도리그(24)'!F8+'24 上디비전리그(24)'!F8</f>
        <v>9</v>
      </c>
      <c r="G8" s="92">
        <f>+'23 서구하반기(24)'!G8+'23 下코모도리그(24)'!G8+'24 上코모도리그(24)'!G8+'24 上디비전리그(24)'!G8</f>
        <v>6</v>
      </c>
      <c r="H8" s="92">
        <f>+'23 서구하반기(24)'!H8+'23 下코모도리그(24)'!H8+'24 上코모도리그(24)'!H8+'24 上디비전리그(24)'!H8</f>
        <v>2</v>
      </c>
      <c r="I8" s="92">
        <f>+'23 서구하반기(24)'!I8+'23 下코모도리그(24)'!I8+'24 上코모도리그(24)'!I8+'24 上디비전리그(24)'!I8</f>
        <v>0</v>
      </c>
      <c r="J8" s="92">
        <f>+'23 서구하반기(24)'!J8+'23 下코모도리그(24)'!J8+'24 上코모도리그(24)'!J8+'24 上디비전리그(24)'!J8</f>
        <v>1</v>
      </c>
      <c r="K8" s="92">
        <f>+'23 서구하반기(24)'!K8+'23 下코모도리그(24)'!K8+'24 上코모도리그(24)'!K8+'24 上디비전리그(24)'!K8</f>
        <v>13</v>
      </c>
      <c r="L8" s="92">
        <f>+'23 서구하반기(24)'!L8+'23 下코모도리그(24)'!L8+'24 上코모도리그(24)'!L8+'24 上디비전리그(24)'!L8</f>
        <v>9</v>
      </c>
      <c r="M8" s="92">
        <f>+'23 서구하반기(24)'!M8+'23 下코모도리그(24)'!M8+'24 上코모도리그(24)'!M8+'24 上디비전리그(24)'!M8</f>
        <v>6</v>
      </c>
      <c r="N8" s="92">
        <f>+'23 서구하반기(24)'!N8+'23 下코모도리그(24)'!N8+'24 上코모도리그(24)'!N8+'24 上디비전리그(24)'!N8</f>
        <v>12</v>
      </c>
      <c r="O8" s="92">
        <f>+'23 서구하반기(24)'!O8+'23 下코모도리그(24)'!O8+'24 上코모도리그(24)'!O8+'24 上디비전리그(24)'!O8</f>
        <v>7</v>
      </c>
      <c r="P8" s="104">
        <f t="shared" si="2"/>
        <v>0.2</v>
      </c>
      <c r="Q8" s="9">
        <f t="shared" si="3"/>
        <v>0.6086956522</v>
      </c>
      <c r="R8" s="9">
        <f t="shared" si="4"/>
        <v>0.6</v>
      </c>
      <c r="S8" s="11">
        <f t="shared" si="5"/>
        <v>1.208695652</v>
      </c>
      <c r="T8" s="94">
        <f t="shared" si="6"/>
        <v>0.5</v>
      </c>
      <c r="U8" s="95">
        <f t="shared" si="7"/>
        <v>4</v>
      </c>
      <c r="V8" s="96">
        <f t="shared" si="8"/>
        <v>5</v>
      </c>
      <c r="W8" s="92">
        <f>+'23 서구하반기(24)'!W8+'23 下코모도리그(24)'!W8</f>
        <v>0</v>
      </c>
      <c r="X8" s="97">
        <f t="shared" si="9"/>
        <v>7</v>
      </c>
      <c r="Y8" s="103"/>
    </row>
    <row r="9" ht="19.5" customHeight="1">
      <c r="A9" s="5" t="s">
        <v>29</v>
      </c>
      <c r="B9" s="92">
        <f>+'23 서구하반기(24)'!B9+'23 下코모도리그(24)'!B9+'24 上코모도리그(24)'!B9+'24 上디비전리그(24)'!B9</f>
        <v>5</v>
      </c>
      <c r="C9" s="101">
        <f t="shared" si="1"/>
        <v>0.4444444444</v>
      </c>
      <c r="D9" s="92">
        <f>+'23 서구하반기(24)'!D9+'23 下코모도리그(24)'!D9+'24 上코모도리그(24)'!D9+'24 上디비전리그(24)'!D9</f>
        <v>10</v>
      </c>
      <c r="E9" s="92">
        <f>+'23 서구하반기(24)'!E9+'23 下코모도리그(24)'!E9+'24 上코모도리그(24)'!E9+'24 上디비전리그(24)'!E9</f>
        <v>9</v>
      </c>
      <c r="F9" s="92">
        <f>+'23 서구하반기(24)'!F9+'23 下코모도리그(24)'!F9+'24 上코모도리그(24)'!F9+'24 上디비전리그(24)'!F9</f>
        <v>4</v>
      </c>
      <c r="G9" s="92">
        <f>+'23 서구하반기(24)'!G9+'23 下코모도리그(24)'!G9+'24 上코모도리그(24)'!G9+'24 上디비전리그(24)'!G9</f>
        <v>2</v>
      </c>
      <c r="H9" s="92">
        <f>+'23 서구하반기(24)'!H9+'23 下코모도리그(24)'!H9+'24 上코모도리그(24)'!H9+'24 上디비전리그(24)'!H9</f>
        <v>0</v>
      </c>
      <c r="I9" s="92">
        <f>+'23 서구하반기(24)'!I9+'23 下코모도리그(24)'!I9+'24 上코모도리그(24)'!I9+'24 上디비전리그(24)'!I9</f>
        <v>0</v>
      </c>
      <c r="J9" s="92">
        <f>+'23 서구하반기(24)'!J9+'23 下코모도리그(24)'!J9+'24 上코모도리그(24)'!J9+'24 上디비전리그(24)'!J9</f>
        <v>0</v>
      </c>
      <c r="K9" s="92">
        <f>+'23 서구하반기(24)'!K9+'23 下코모도리그(24)'!K9+'24 上코모도리그(24)'!K9+'24 上디비전리그(24)'!K9</f>
        <v>3</v>
      </c>
      <c r="L9" s="92">
        <f>+'23 서구하반기(24)'!L9+'23 下코모도리그(24)'!L9+'24 上코모도리그(24)'!L9+'24 上디비전리그(24)'!L9</f>
        <v>2</v>
      </c>
      <c r="M9" s="92">
        <f>+'23 서구하반기(24)'!M9+'23 下코모도리그(24)'!M9+'24 上코모도리그(24)'!M9+'24 上디비전리그(24)'!M9</f>
        <v>1</v>
      </c>
      <c r="N9" s="92">
        <f>+'23 서구하반기(24)'!N9+'23 下코모도리그(24)'!N9+'24 上코모도리그(24)'!N9+'24 上디비전리그(24)'!N9</f>
        <v>1</v>
      </c>
      <c r="O9" s="92">
        <f>+'23 서구하반기(24)'!O9+'23 下코모도리그(24)'!O9+'24 上코모도리그(24)'!O9+'24 上디비전리그(24)'!O9</f>
        <v>1</v>
      </c>
      <c r="P9" s="104">
        <f t="shared" si="2"/>
        <v>0.1</v>
      </c>
      <c r="Q9" s="9">
        <f t="shared" si="3"/>
        <v>0.2222222222</v>
      </c>
      <c r="R9" s="9">
        <f t="shared" si="4"/>
        <v>0.5</v>
      </c>
      <c r="S9" s="11">
        <f t="shared" si="5"/>
        <v>0.7222222222</v>
      </c>
      <c r="T9" s="49">
        <f t="shared" si="6"/>
        <v>0.2</v>
      </c>
      <c r="U9" s="95">
        <f t="shared" si="7"/>
        <v>9</v>
      </c>
      <c r="V9" s="96">
        <f t="shared" si="8"/>
        <v>14</v>
      </c>
      <c r="W9" s="92">
        <f>+'23 서구하반기(24)'!W9+'23 下코모도리그(24)'!W9</f>
        <v>2</v>
      </c>
      <c r="X9" s="97">
        <f t="shared" si="9"/>
        <v>5</v>
      </c>
      <c r="Y9" s="103"/>
    </row>
    <row r="10" ht="19.5" customHeight="1">
      <c r="A10" s="5" t="s">
        <v>30</v>
      </c>
      <c r="B10" s="92">
        <f>+'23 서구하반기(24)'!B10+'23 下코모도리그(24)'!B10+'24 上코모도리그(24)'!B10+'24 上디비전리그(24)'!B10</f>
        <v>24</v>
      </c>
      <c r="C10" s="101">
        <f t="shared" si="1"/>
        <v>0.5737704918</v>
      </c>
      <c r="D10" s="92">
        <f>+'23 서구하반기(24)'!D10+'23 下코모도리그(24)'!D10+'24 上코모도리그(24)'!D10+'24 上디비전리그(24)'!D10</f>
        <v>70</v>
      </c>
      <c r="E10" s="92">
        <f>+'23 서구하반기(24)'!E10+'23 下코모도리그(24)'!E10+'24 上코모도리그(24)'!E10+'24 上디비전리그(24)'!E10</f>
        <v>61</v>
      </c>
      <c r="F10" s="92">
        <f>+'23 서구하반기(24)'!F10+'23 下코모도리그(24)'!F10+'24 上코모도리그(24)'!F10+'24 上디비전리그(24)'!F10</f>
        <v>35</v>
      </c>
      <c r="G10" s="92">
        <f>+'23 서구하반기(24)'!G10+'23 下코모도리그(24)'!G10+'24 上코모도리그(24)'!G10+'24 上디비전리그(24)'!G10</f>
        <v>25</v>
      </c>
      <c r="H10" s="92">
        <f>+'23 서구하반기(24)'!H10+'23 下코모도리그(24)'!H10+'24 上코모도리그(24)'!H10+'24 上디비전리그(24)'!H10</f>
        <v>5</v>
      </c>
      <c r="I10" s="92">
        <f>+'23 서구하반기(24)'!I10+'23 下코모도리그(24)'!I10+'24 上코모도리그(24)'!I10+'24 上디비전리그(24)'!I10</f>
        <v>5</v>
      </c>
      <c r="J10" s="92">
        <f>+'23 서구하반기(24)'!J10+'23 下코모도리그(24)'!J10+'24 上코모도리그(24)'!J10+'24 上디비전리그(24)'!J10</f>
        <v>0</v>
      </c>
      <c r="K10" s="92">
        <f>+'23 서구하반기(24)'!K10+'23 下코모도리그(24)'!K10+'24 上코모도리그(24)'!K10+'24 上디비전리그(24)'!K10</f>
        <v>29</v>
      </c>
      <c r="L10" s="92">
        <f>+'23 서구하반기(24)'!L10+'23 下코모도리그(24)'!L10+'24 上코모도리그(24)'!L10+'24 上디비전리그(24)'!L10</f>
        <v>22</v>
      </c>
      <c r="M10" s="92">
        <f>+'23 서구하반기(24)'!M10+'23 下코모도리그(24)'!M10+'24 上코모도리그(24)'!M10+'24 上디비전리그(24)'!M10</f>
        <v>32</v>
      </c>
      <c r="N10" s="92">
        <f>+'23 서구하반기(24)'!N10+'23 下코모도리그(24)'!N10+'24 上코모도리그(24)'!N10+'24 上디비전리그(24)'!N10</f>
        <v>6</v>
      </c>
      <c r="O10" s="92">
        <f>+'23 서구하반기(24)'!O10+'23 下코모도리그(24)'!O10+'24 上코모도리그(24)'!O10+'24 上디비전리그(24)'!O10</f>
        <v>4</v>
      </c>
      <c r="P10" s="104">
        <f t="shared" si="2"/>
        <v>0.05714285714</v>
      </c>
      <c r="Q10" s="9">
        <f t="shared" si="3"/>
        <v>0.8196721311</v>
      </c>
      <c r="R10" s="9">
        <f t="shared" si="4"/>
        <v>0.5857142857</v>
      </c>
      <c r="S10" s="11">
        <f t="shared" si="5"/>
        <v>1.405386417</v>
      </c>
      <c r="T10" s="49">
        <f t="shared" si="6"/>
        <v>0.1379310345</v>
      </c>
      <c r="U10" s="95">
        <f t="shared" si="7"/>
        <v>6</v>
      </c>
      <c r="V10" s="96">
        <f t="shared" si="8"/>
        <v>1</v>
      </c>
      <c r="W10" s="92">
        <f>+'23 서구하반기(24)'!W10+'23 下코모도리그(24)'!W10</f>
        <v>2</v>
      </c>
      <c r="X10" s="97">
        <f t="shared" si="9"/>
        <v>1</v>
      </c>
      <c r="Y10" s="103"/>
    </row>
    <row r="11" ht="19.5" customHeight="1">
      <c r="A11" s="5" t="s">
        <v>31</v>
      </c>
      <c r="B11" s="92">
        <f>+'23 서구하반기(24)'!B11+'23 下코모도리그(24)'!B11+'24 上코모도리그(24)'!B11+'24 上디비전리그(24)'!B11</f>
        <v>18</v>
      </c>
      <c r="C11" s="101">
        <f t="shared" si="1"/>
        <v>0.275862069</v>
      </c>
      <c r="D11" s="92">
        <f>+'23 서구하반기(24)'!D11+'23 下코모도리그(24)'!D11+'24 上코모도리그(24)'!D11+'24 上디비전리그(24)'!D11</f>
        <v>33</v>
      </c>
      <c r="E11" s="92">
        <f>+'23 서구하반기(24)'!E11+'23 下코모도리그(24)'!E11+'24 上코모도리그(24)'!E11+'24 上디비전리그(24)'!E11</f>
        <v>29</v>
      </c>
      <c r="F11" s="92">
        <f>+'23 서구하반기(24)'!F11+'23 下코모도리그(24)'!F11+'24 上코모도리그(24)'!F11+'24 上디비전리그(24)'!F11</f>
        <v>8</v>
      </c>
      <c r="G11" s="92">
        <f>+'23 서구하반기(24)'!G11+'23 下코모도리그(24)'!G11+'24 上코모도리그(24)'!G11+'24 上디비전리그(24)'!G11</f>
        <v>7</v>
      </c>
      <c r="H11" s="92">
        <f>+'23 서구하반기(24)'!H11+'23 下코모도리그(24)'!H11+'24 上코모도리그(24)'!H11+'24 上디비전리그(24)'!H11</f>
        <v>1</v>
      </c>
      <c r="I11" s="92">
        <f>+'23 서구하반기(24)'!I11+'23 下코모도리그(24)'!I11+'24 上코모도리그(24)'!I11+'24 上디비전리그(24)'!I11</f>
        <v>0</v>
      </c>
      <c r="J11" s="92">
        <f>+'23 서구하반기(24)'!J11+'23 下코모도리그(24)'!J11+'24 上코모도리그(24)'!J11+'24 上디비전리그(24)'!J11</f>
        <v>0</v>
      </c>
      <c r="K11" s="92">
        <f>+'23 서구하반기(24)'!K11+'23 下코모도리그(24)'!K11+'24 上코모도리그(24)'!K11+'24 上디비전리그(24)'!K11</f>
        <v>10</v>
      </c>
      <c r="L11" s="92">
        <f>+'23 서구하반기(24)'!L11+'23 下코모도리그(24)'!L11+'24 上코모도리그(24)'!L11+'24 上디비전리그(24)'!L11</f>
        <v>6</v>
      </c>
      <c r="M11" s="92">
        <f>+'23 서구하반기(24)'!M11+'23 下코모도리그(24)'!M11+'24 上코모도리그(24)'!M11+'24 上디비전리그(24)'!M11</f>
        <v>7</v>
      </c>
      <c r="N11" s="92">
        <f>+'23 서구하반기(24)'!N11+'23 下코모도리그(24)'!N11+'24 上코모도리그(24)'!N11+'24 上디비전리그(24)'!N11</f>
        <v>4</v>
      </c>
      <c r="O11" s="92">
        <f>+'23 서구하반기(24)'!O11+'23 下코모도리그(24)'!O11+'24 上코모도리그(24)'!O11+'24 上디비전리그(24)'!O11</f>
        <v>6</v>
      </c>
      <c r="P11" s="104">
        <f t="shared" si="2"/>
        <v>0.1818181818</v>
      </c>
      <c r="Q11" s="9">
        <f t="shared" si="3"/>
        <v>0.3103448276</v>
      </c>
      <c r="R11" s="9">
        <f t="shared" si="4"/>
        <v>0.3636363636</v>
      </c>
      <c r="S11" s="11">
        <f t="shared" si="5"/>
        <v>0.6739811912</v>
      </c>
      <c r="T11" s="49">
        <f t="shared" si="6"/>
        <v>0.2857142857</v>
      </c>
      <c r="U11" s="95">
        <f t="shared" si="7"/>
        <v>18</v>
      </c>
      <c r="V11" s="96">
        <f t="shared" si="8"/>
        <v>18</v>
      </c>
      <c r="W11" s="92">
        <f>+'23 서구하반기(24)'!W11+'23 下코모도리그(24)'!W11</f>
        <v>2</v>
      </c>
      <c r="X11" s="97">
        <f t="shared" si="9"/>
        <v>14</v>
      </c>
      <c r="Y11" s="103"/>
    </row>
    <row r="12" ht="19.5" customHeight="1">
      <c r="A12" s="5" t="s">
        <v>32</v>
      </c>
      <c r="B12" s="92">
        <f>+'23 서구하반기(24)'!B12+'23 下코모도리그(24)'!B12+'24 上코모도리그(24)'!B12+'24 上디비전리그(24)'!B12</f>
        <v>15</v>
      </c>
      <c r="C12" s="101">
        <f t="shared" si="1"/>
        <v>0.35</v>
      </c>
      <c r="D12" s="92">
        <f>+'23 서구하반기(24)'!D12+'23 下코모도리그(24)'!D12+'24 上코모도리그(24)'!D12+'24 上디비전리그(24)'!D12</f>
        <v>32</v>
      </c>
      <c r="E12" s="92">
        <f>+'23 서구하반기(24)'!E12+'23 下코모도리그(24)'!E12+'24 上코모도리그(24)'!E12+'24 上디비전리그(24)'!E12</f>
        <v>20</v>
      </c>
      <c r="F12" s="92">
        <f>+'23 서구하반기(24)'!F12+'23 下코모도리그(24)'!F12+'24 上코모도리그(24)'!F12+'24 上디비전리그(24)'!F12</f>
        <v>7</v>
      </c>
      <c r="G12" s="92">
        <f>+'23 서구하반기(24)'!G12+'23 下코모도리그(24)'!G12+'24 上코모도리그(24)'!G12+'24 上디비전리그(24)'!G12</f>
        <v>6</v>
      </c>
      <c r="H12" s="92">
        <f>+'23 서구하반기(24)'!H12+'23 下코모도리그(24)'!H12+'24 上코모도리그(24)'!H12+'24 上디비전리그(24)'!H12</f>
        <v>1</v>
      </c>
      <c r="I12" s="92">
        <f>+'23 서구하반기(24)'!I12+'23 下코모도리그(24)'!I12+'24 上코모도리그(24)'!I12+'24 上디비전리그(24)'!I12</f>
        <v>0</v>
      </c>
      <c r="J12" s="92">
        <f>+'23 서구하반기(24)'!J12+'23 下코모도리그(24)'!J12+'24 上코모도리그(24)'!J12+'24 上디비전리그(24)'!J12</f>
        <v>0</v>
      </c>
      <c r="K12" s="92">
        <f>+'23 서구하반기(24)'!K12+'23 下코모도리그(24)'!K12+'24 上코모도리그(24)'!K12+'24 上디비전리그(24)'!K12</f>
        <v>15</v>
      </c>
      <c r="L12" s="92">
        <f>+'23 서구하반기(24)'!L12+'23 下코모도리그(24)'!L12+'24 上코모도리그(24)'!L12+'24 上디비전리그(24)'!L12</f>
        <v>4</v>
      </c>
      <c r="M12" s="92">
        <f>+'23 서구하반기(24)'!M12+'23 下코모도리그(24)'!M12+'24 上코모도리그(24)'!M12+'24 上디비전리그(24)'!M12</f>
        <v>10</v>
      </c>
      <c r="N12" s="92">
        <f>+'23 서구하반기(24)'!N12+'23 下코모도리그(24)'!N12+'24 上코모도리그(24)'!N12+'24 上디비전리그(24)'!N12</f>
        <v>8</v>
      </c>
      <c r="O12" s="92">
        <f>+'23 서구하반기(24)'!O12+'23 下코모도리그(24)'!O12+'24 上코모도리그(24)'!O12+'24 上디비전리그(24)'!O12</f>
        <v>1</v>
      </c>
      <c r="P12" s="104">
        <f t="shared" si="2"/>
        <v>0.03125</v>
      </c>
      <c r="Q12" s="9">
        <f t="shared" si="3"/>
        <v>0.4</v>
      </c>
      <c r="R12" s="9">
        <f t="shared" si="4"/>
        <v>0.46875</v>
      </c>
      <c r="S12" s="11">
        <f t="shared" si="5"/>
        <v>0.86875</v>
      </c>
      <c r="T12" s="49">
        <f t="shared" si="6"/>
        <v>0.05882352941</v>
      </c>
      <c r="U12" s="95">
        <f t="shared" si="7"/>
        <v>12</v>
      </c>
      <c r="V12" s="96">
        <f t="shared" si="8"/>
        <v>11</v>
      </c>
      <c r="W12" s="92">
        <f>+'23 서구하반기(24)'!W12+'23 下코모도리그(24)'!W12</f>
        <v>1</v>
      </c>
      <c r="X12" s="97">
        <f t="shared" si="9"/>
        <v>11</v>
      </c>
      <c r="Y12" s="103"/>
    </row>
    <row r="13" ht="19.5" customHeight="1">
      <c r="A13" s="5" t="s">
        <v>33</v>
      </c>
      <c r="B13" s="92">
        <f>+'23 서구하반기(24)'!B13+'23 下코모도리그(24)'!B13+'24 上코모도리그(24)'!B13+'24 上디비전리그(24)'!B13</f>
        <v>22</v>
      </c>
      <c r="C13" s="101">
        <f t="shared" si="1"/>
        <v>0.5</v>
      </c>
      <c r="D13" s="92">
        <f>+'23 서구하반기(24)'!D13+'23 下코모도리그(24)'!D13+'24 上코모도리그(24)'!D13+'24 上디비전리그(24)'!D13</f>
        <v>63</v>
      </c>
      <c r="E13" s="92">
        <f>+'23 서구하반기(24)'!E13+'23 下코모도리그(24)'!E13+'24 上코모도리그(24)'!E13+'24 上디비전리그(24)'!E13</f>
        <v>50</v>
      </c>
      <c r="F13" s="92">
        <f>+'23 서구하반기(24)'!F13+'23 下코모도리그(24)'!F13+'24 上코모도리그(24)'!F13+'24 上디비전리그(24)'!F13</f>
        <v>25</v>
      </c>
      <c r="G13" s="92">
        <f>+'23 서구하반기(24)'!G13+'23 下코모도리그(24)'!G13+'24 上코모도리그(24)'!G13+'24 上디비전리그(24)'!G13</f>
        <v>17</v>
      </c>
      <c r="H13" s="92">
        <f>+'23 서구하반기(24)'!H13+'23 下코모도리그(24)'!H13+'24 上코모도리그(24)'!H13+'24 上디비전리그(24)'!H13</f>
        <v>7</v>
      </c>
      <c r="I13" s="92">
        <f>+'23 서구하반기(24)'!I13+'23 下코모도리그(24)'!I13+'24 上코모도리그(24)'!I13+'24 上디비전리그(24)'!I13</f>
        <v>1</v>
      </c>
      <c r="J13" s="92">
        <f>+'23 서구하반기(24)'!J13+'23 下코모도리그(24)'!J13+'24 上코모도리그(24)'!J13+'24 上디비전리그(24)'!J13</f>
        <v>0</v>
      </c>
      <c r="K13" s="92">
        <f>+'23 서구하반기(24)'!K13+'23 下코모도리그(24)'!K13+'24 上코모도리그(24)'!K13+'24 上디비전리그(24)'!K13</f>
        <v>22</v>
      </c>
      <c r="L13" s="92">
        <f>+'23 서구하반기(24)'!L13+'23 下코모도리그(24)'!L13+'24 上코모도리그(24)'!L13+'24 上디비전리그(24)'!L13</f>
        <v>17</v>
      </c>
      <c r="M13" s="92">
        <f>+'23 서구하반기(24)'!M13+'23 下코모도리그(24)'!M13+'24 上코모도리그(24)'!M13+'24 上디비전리그(24)'!M13</f>
        <v>11</v>
      </c>
      <c r="N13" s="92">
        <f>+'23 서구하반기(24)'!N13+'23 下코모도리그(24)'!N13+'24 上코모도리그(24)'!N13+'24 上디비전리그(24)'!N13</f>
        <v>13</v>
      </c>
      <c r="O13" s="92">
        <f>+'23 서구하반기(24)'!O13+'23 下코모도리그(24)'!O13+'24 上코모도리그(24)'!O13+'24 上디비전리그(24)'!O13</f>
        <v>0</v>
      </c>
      <c r="P13" s="104">
        <f t="shared" si="2"/>
        <v>0</v>
      </c>
      <c r="Q13" s="9">
        <f t="shared" si="3"/>
        <v>0.68</v>
      </c>
      <c r="R13" s="9">
        <f t="shared" si="4"/>
        <v>0.6031746032</v>
      </c>
      <c r="S13" s="11">
        <f t="shared" si="5"/>
        <v>1.283174603</v>
      </c>
      <c r="T13" s="49">
        <f t="shared" si="6"/>
        <v>0</v>
      </c>
      <c r="U13" s="95">
        <f t="shared" si="7"/>
        <v>3</v>
      </c>
      <c r="V13" s="96">
        <f t="shared" si="8"/>
        <v>4</v>
      </c>
      <c r="W13" s="92">
        <f>+'23 서구하반기(24)'!W13+'23 下코모도리그(24)'!W13</f>
        <v>3</v>
      </c>
      <c r="X13" s="97">
        <f t="shared" si="9"/>
        <v>4</v>
      </c>
      <c r="Y13" s="103"/>
    </row>
    <row r="14" ht="19.5" customHeight="1">
      <c r="A14" s="5" t="s">
        <v>35</v>
      </c>
      <c r="B14" s="92">
        <f>+'23 서구하반기(24)'!B14+'23 下코모도리그(24)'!B14+'24 上코모도리그(24)'!B14+'24 上디비전리그(24)'!B14</f>
        <v>26</v>
      </c>
      <c r="C14" s="101">
        <f t="shared" si="1"/>
        <v>0.2340425532</v>
      </c>
      <c r="D14" s="92">
        <f>+'23 서구하반기(24)'!D14+'23 下코모도리그(24)'!D14+'24 上코모도리그(24)'!D14+'24 上디비전리그(24)'!D14</f>
        <v>65</v>
      </c>
      <c r="E14" s="92">
        <f>+'23 서구하반기(24)'!E14+'23 下코모도리그(24)'!E14+'24 上코모도리그(24)'!E14+'24 上디비전리그(24)'!E14</f>
        <v>47</v>
      </c>
      <c r="F14" s="92">
        <f>+'23 서구하반기(24)'!F14+'23 下코모도리그(24)'!F14+'24 上코모도리그(24)'!F14+'24 上디비전리그(24)'!F14</f>
        <v>11</v>
      </c>
      <c r="G14" s="92">
        <f>+'23 서구하반기(24)'!G14+'23 下코모도리그(24)'!G14+'24 上코모도리그(24)'!G14+'24 上디비전리그(24)'!G14</f>
        <v>8</v>
      </c>
      <c r="H14" s="92">
        <f>+'23 서구하반기(24)'!H14+'23 下코모도리그(24)'!H14+'24 上코모도리그(24)'!H14+'24 上디비전리그(24)'!H14</f>
        <v>3</v>
      </c>
      <c r="I14" s="92">
        <f>+'23 서구하반기(24)'!I14+'23 下코모도리그(24)'!I14+'24 上코모도리그(24)'!I14+'24 上디비전리그(24)'!I14</f>
        <v>0</v>
      </c>
      <c r="J14" s="92">
        <f>+'23 서구하반기(24)'!J14+'23 下코모도리그(24)'!J14+'24 上코모도리그(24)'!J14+'24 上디비전리그(24)'!J14</f>
        <v>0</v>
      </c>
      <c r="K14" s="92">
        <f>+'23 서구하반기(24)'!K14+'23 下코모도리그(24)'!K14+'24 上코모도리그(24)'!K14+'24 上디비전리그(24)'!K14</f>
        <v>15</v>
      </c>
      <c r="L14" s="92">
        <f>+'23 서구하반기(24)'!L14+'23 下코모도리그(24)'!L14+'24 上코모도리그(24)'!L14+'24 上디비전리그(24)'!L14</f>
        <v>13</v>
      </c>
      <c r="M14" s="92">
        <f>+'23 서구하반기(24)'!M14+'23 下코모도리그(24)'!M14+'24 上코모도리그(24)'!M14+'24 上디비전리그(24)'!M14</f>
        <v>13</v>
      </c>
      <c r="N14" s="92">
        <f>+'23 서구하반기(24)'!N14+'23 下코모도리그(24)'!N14+'24 上코모도리그(24)'!N14+'24 上디비전리그(24)'!N14</f>
        <v>17</v>
      </c>
      <c r="O14" s="92">
        <f>+'23 서구하반기(24)'!O14+'23 下코모도리그(24)'!O14+'24 上코모도리그(24)'!O14+'24 上디비전리그(24)'!O14</f>
        <v>25</v>
      </c>
      <c r="P14" s="102">
        <f t="shared" si="2"/>
        <v>0.3846153846</v>
      </c>
      <c r="Q14" s="9">
        <f t="shared" si="3"/>
        <v>0.2978723404</v>
      </c>
      <c r="R14" s="9">
        <f t="shared" si="4"/>
        <v>0.4307692308</v>
      </c>
      <c r="S14" s="11">
        <f t="shared" si="5"/>
        <v>0.7286415712</v>
      </c>
      <c r="T14" s="94">
        <f t="shared" si="6"/>
        <v>0.6756756757</v>
      </c>
      <c r="U14" s="95">
        <f t="shared" si="7"/>
        <v>15</v>
      </c>
      <c r="V14" s="96">
        <f t="shared" si="8"/>
        <v>13</v>
      </c>
      <c r="W14" s="92">
        <f>+'23 서구하반기(24)'!W14+'23 下코모도리그(24)'!W14</f>
        <v>10</v>
      </c>
      <c r="X14" s="97">
        <f t="shared" si="9"/>
        <v>16</v>
      </c>
      <c r="Y14" s="103"/>
    </row>
    <row r="15" ht="19.5" customHeight="1">
      <c r="A15" s="5" t="s">
        <v>36</v>
      </c>
      <c r="B15" s="92">
        <f>+'23 서구하반기(24)'!B15+'23 下코모도리그(24)'!B15+'24 上코모도리그(24)'!B15+'24 上디비전리그(24)'!B15</f>
        <v>22</v>
      </c>
      <c r="C15" s="101">
        <f t="shared" si="1"/>
        <v>0.3409090909</v>
      </c>
      <c r="D15" s="92">
        <f>+'23 서구하반기(24)'!D15+'23 下코모도리그(24)'!D15+'24 上코모도리그(24)'!D15+'24 上디비전리그(24)'!D15</f>
        <v>47</v>
      </c>
      <c r="E15" s="92">
        <f>+'23 서구하반기(24)'!E15+'23 下코모도리그(24)'!E15+'24 上코모도리그(24)'!E15+'24 上디비전리그(24)'!E15</f>
        <v>44</v>
      </c>
      <c r="F15" s="92">
        <f>+'23 서구하반기(24)'!F15+'23 下코모도리그(24)'!F15+'24 上코모도리그(24)'!F15+'24 上디비전리그(24)'!F15</f>
        <v>15</v>
      </c>
      <c r="G15" s="92">
        <f>+'23 서구하반기(24)'!G15+'23 下코모도리그(24)'!G15+'24 上코모도리그(24)'!G15+'24 上디비전리그(24)'!G15</f>
        <v>12</v>
      </c>
      <c r="H15" s="92">
        <f>+'23 서구하반기(24)'!H15+'23 下코모도리그(24)'!H15+'24 上코모도리그(24)'!H15+'24 上디비전리그(24)'!H15</f>
        <v>3</v>
      </c>
      <c r="I15" s="92">
        <f>+'23 서구하반기(24)'!I15+'23 下코모도리그(24)'!I15+'24 上코모도리그(24)'!I15+'24 上디비전리그(24)'!I15</f>
        <v>0</v>
      </c>
      <c r="J15" s="92">
        <f>+'23 서구하반기(24)'!J15+'23 下코모도리그(24)'!J15+'24 上코모도리그(24)'!J15+'24 上디비전리그(24)'!J15</f>
        <v>0</v>
      </c>
      <c r="K15" s="92">
        <f>+'23 서구하반기(24)'!K15+'23 下코모도리그(24)'!K15+'24 上코모도리그(24)'!K15+'24 上디비전리그(24)'!K15</f>
        <v>13</v>
      </c>
      <c r="L15" s="92">
        <f>+'23 서구하반기(24)'!L15+'23 下코모도리그(24)'!L15+'24 上코모도리그(24)'!L15+'24 上디비전리그(24)'!L15</f>
        <v>16</v>
      </c>
      <c r="M15" s="92">
        <f>+'23 서구하반기(24)'!M15+'23 下코모도리그(24)'!M15+'24 上코모도리그(24)'!M15+'24 上디비전리그(24)'!M15</f>
        <v>8</v>
      </c>
      <c r="N15" s="92">
        <f>+'23 서구하반기(24)'!N15+'23 下코모도리그(24)'!N15+'24 上코모도리그(24)'!N15+'24 上디비전리그(24)'!N15</f>
        <v>2</v>
      </c>
      <c r="O15" s="92">
        <f>+'23 서구하반기(24)'!O15+'23 下코모도리그(24)'!O15+'24 上코모도리그(24)'!O15+'24 上디비전리그(24)'!O15</f>
        <v>10</v>
      </c>
      <c r="P15" s="104">
        <f t="shared" si="2"/>
        <v>0.2127659574</v>
      </c>
      <c r="Q15" s="9">
        <f t="shared" si="3"/>
        <v>0.4090909091</v>
      </c>
      <c r="R15" s="9">
        <f t="shared" si="4"/>
        <v>0.3617021277</v>
      </c>
      <c r="S15" s="11">
        <f t="shared" si="5"/>
        <v>0.7707930368</v>
      </c>
      <c r="T15" s="49">
        <f t="shared" si="6"/>
        <v>0.3333333333</v>
      </c>
      <c r="U15" s="95">
        <f t="shared" si="7"/>
        <v>19</v>
      </c>
      <c r="V15" s="96">
        <f t="shared" si="8"/>
        <v>12</v>
      </c>
      <c r="W15" s="92">
        <f>+'23 서구하반기(24)'!W15+'23 下코모도리그(24)'!W15</f>
        <v>1</v>
      </c>
      <c r="X15" s="97">
        <f t="shared" si="9"/>
        <v>12</v>
      </c>
      <c r="Y15" s="103"/>
    </row>
    <row r="16" ht="19.5" customHeight="1">
      <c r="A16" s="5" t="s">
        <v>37</v>
      </c>
      <c r="B16" s="92">
        <f>+'23 서구하반기(24)'!B16+'23 下코모도리그(24)'!B16+'24 上코모도리그(24)'!B16+'24 上디비전리그(24)'!B16</f>
        <v>24</v>
      </c>
      <c r="C16" s="101">
        <f t="shared" si="1"/>
        <v>0.4107142857</v>
      </c>
      <c r="D16" s="92">
        <f>+'23 서구하반기(24)'!D16+'23 下코모도리그(24)'!D16+'24 上코모도리그(24)'!D16+'24 上디비전리그(24)'!D16</f>
        <v>84</v>
      </c>
      <c r="E16" s="92">
        <f>+'23 서구하반기(24)'!E16+'23 下코모도리그(24)'!E16+'24 上코모도리그(24)'!E16+'24 上디비전리그(24)'!E16</f>
        <v>56</v>
      </c>
      <c r="F16" s="92">
        <f>+'23 서구하반기(24)'!F16+'23 下코모도리그(24)'!F16+'24 上코모도리그(24)'!F16+'24 上디비전리그(24)'!F16</f>
        <v>23</v>
      </c>
      <c r="G16" s="92">
        <f>+'23 서구하반기(24)'!G16+'23 下코모도리그(24)'!G16+'24 上코모도리그(24)'!G16+'24 上디비전리그(24)'!G16</f>
        <v>17</v>
      </c>
      <c r="H16" s="92">
        <f>+'23 서구하반기(24)'!H16+'23 下코모도리그(24)'!H16+'24 上코모도리그(24)'!H16+'24 上디비전리그(24)'!H16</f>
        <v>2</v>
      </c>
      <c r="I16" s="92">
        <f>+'23 서구하반기(24)'!I16+'23 下코모도리그(24)'!I16+'24 上코모도리그(24)'!I16+'24 上디비전리그(24)'!I16</f>
        <v>4</v>
      </c>
      <c r="J16" s="92">
        <f>+'23 서구하반기(24)'!J16+'23 下코모도리그(24)'!J16+'24 上코모도리그(24)'!J16+'24 上디비전리그(24)'!J16</f>
        <v>0</v>
      </c>
      <c r="K16" s="92">
        <f>+'23 서구하반기(24)'!K16+'23 下코모도리그(24)'!K16+'24 上코모도리그(24)'!K16+'24 上디비전리그(24)'!K16</f>
        <v>24</v>
      </c>
      <c r="L16" s="92">
        <f>+'23 서구하반기(24)'!L16+'23 下코모도리그(24)'!L16+'24 上코모도리그(24)'!L16+'24 上디비전리그(24)'!L16</f>
        <v>12</v>
      </c>
      <c r="M16" s="92">
        <f>+'23 서구하반기(24)'!M16+'23 下코모도리그(24)'!M16+'24 上코모도리그(24)'!M16+'24 上디비전리그(24)'!M16</f>
        <v>21</v>
      </c>
      <c r="N16" s="92">
        <f>+'23 서구하반기(24)'!N16+'23 下코모도리그(24)'!N16+'24 上코모도리그(24)'!N16+'24 上디비전리그(24)'!N16</f>
        <v>17</v>
      </c>
      <c r="O16" s="92">
        <f>+'23 서구하반기(24)'!O16+'23 下코모도리그(24)'!O16+'24 上코모도리그(24)'!O16+'24 上디비전리그(24)'!O16</f>
        <v>8</v>
      </c>
      <c r="P16" s="104">
        <f t="shared" si="2"/>
        <v>0.09523809524</v>
      </c>
      <c r="Q16" s="9">
        <f t="shared" si="3"/>
        <v>0.5892857143</v>
      </c>
      <c r="R16" s="9">
        <f t="shared" si="4"/>
        <v>0.4761904762</v>
      </c>
      <c r="S16" s="11">
        <f t="shared" si="5"/>
        <v>1.06547619</v>
      </c>
      <c r="T16" s="49">
        <f t="shared" si="6"/>
        <v>0.1818181818</v>
      </c>
      <c r="U16" s="95">
        <f t="shared" si="7"/>
        <v>11</v>
      </c>
      <c r="V16" s="96">
        <f t="shared" si="8"/>
        <v>6</v>
      </c>
      <c r="W16" s="92">
        <f>+'23 서구하반기(24)'!W16+'23 下코모도리그(24)'!W16</f>
        <v>5</v>
      </c>
      <c r="X16" s="97">
        <f t="shared" si="9"/>
        <v>6</v>
      </c>
      <c r="Y16" s="103"/>
    </row>
    <row r="17" ht="19.5" customHeight="1">
      <c r="A17" s="5" t="s">
        <v>38</v>
      </c>
      <c r="B17" s="92">
        <f>+'23 서구하반기(24)'!B17+'23 下코모도리그(24)'!B17+'24 上코모도리그(24)'!B17+'24 上디비전리그(24)'!B17</f>
        <v>24</v>
      </c>
      <c r="C17" s="101">
        <f t="shared" si="1"/>
        <v>0.3777777778</v>
      </c>
      <c r="D17" s="92">
        <f>+'23 서구하반기(24)'!D17+'23 下코모도리그(24)'!D17+'24 上코모도리그(24)'!D17+'24 上디비전리그(24)'!D17</f>
        <v>52</v>
      </c>
      <c r="E17" s="92">
        <f>+'23 서구하반기(24)'!E17+'23 下코모도리그(24)'!E17+'24 上코모도리그(24)'!E17+'24 上디비전리그(24)'!E17</f>
        <v>45</v>
      </c>
      <c r="F17" s="92">
        <f>+'23 서구하반기(24)'!F17+'23 下코모도리그(24)'!F17+'24 上코모도리그(24)'!F17+'24 上디비전리그(24)'!F17</f>
        <v>17</v>
      </c>
      <c r="G17" s="92">
        <f>+'23 서구하반기(24)'!G17+'23 下코모도리그(24)'!G17+'24 上코모도리그(24)'!G17+'24 上디비전리그(24)'!G17</f>
        <v>12</v>
      </c>
      <c r="H17" s="92">
        <f>+'23 서구하반기(24)'!H17+'23 下코모도리그(24)'!H17+'24 上코모도리그(24)'!H17+'24 上디비전리그(24)'!H17</f>
        <v>5</v>
      </c>
      <c r="I17" s="92">
        <f>+'23 서구하반기(24)'!I17+'23 下코모도리그(24)'!I17+'24 上코모도리그(24)'!I17+'24 上디비전리그(24)'!I17</f>
        <v>0</v>
      </c>
      <c r="J17" s="92">
        <f>+'23 서구하반기(24)'!J17+'23 下코모도리그(24)'!J17+'24 上코모도리그(24)'!J17+'24 上디비전리그(24)'!J17</f>
        <v>0</v>
      </c>
      <c r="K17" s="92">
        <f>+'23 서구하반기(24)'!K17+'23 下코모도리그(24)'!K17+'24 上코모도리그(24)'!K17+'24 上디비전리그(24)'!K17</f>
        <v>13</v>
      </c>
      <c r="L17" s="92">
        <f>+'23 서구하반기(24)'!L17+'23 下코모도리그(24)'!L17+'24 上코모도리그(24)'!L17+'24 上디비전리그(24)'!L17</f>
        <v>8</v>
      </c>
      <c r="M17" s="92">
        <f>+'23 서구하반기(24)'!M17+'23 下코모도리그(24)'!M17+'24 上코모도리그(24)'!M17+'24 上디비전리그(24)'!M17</f>
        <v>6</v>
      </c>
      <c r="N17" s="92">
        <f>+'23 서구하반기(24)'!N17+'23 下코모도리그(24)'!N17+'24 上코모도리그(24)'!N17+'24 上디비전리그(24)'!N17</f>
        <v>6</v>
      </c>
      <c r="O17" s="92">
        <f>+'23 서구하반기(24)'!O17+'23 下코모도리그(24)'!O17+'24 上코모도리그(24)'!O17+'24 上디비전리그(24)'!O17</f>
        <v>7</v>
      </c>
      <c r="P17" s="104">
        <f t="shared" si="2"/>
        <v>0.1346153846</v>
      </c>
      <c r="Q17" s="9">
        <f t="shared" si="3"/>
        <v>0.4888888889</v>
      </c>
      <c r="R17" s="9">
        <f t="shared" si="4"/>
        <v>0.4423076923</v>
      </c>
      <c r="S17" s="11">
        <f t="shared" si="5"/>
        <v>0.9311965812</v>
      </c>
      <c r="T17" s="49">
        <f t="shared" si="6"/>
        <v>0.2413793103</v>
      </c>
      <c r="U17" s="95">
        <f t="shared" si="7"/>
        <v>13</v>
      </c>
      <c r="V17" s="96">
        <f t="shared" si="8"/>
        <v>9</v>
      </c>
      <c r="W17" s="92">
        <f>+'23 서구하반기(24)'!W17+'23 下코모도리그(24)'!W17</f>
        <v>5</v>
      </c>
      <c r="X17" s="97">
        <f t="shared" si="9"/>
        <v>8</v>
      </c>
      <c r="Y17" s="103"/>
    </row>
    <row r="18" ht="19.5" customHeight="1">
      <c r="A18" s="5" t="s">
        <v>39</v>
      </c>
      <c r="B18" s="92">
        <f>+'23 서구하반기(24)'!B18+'23 下코모도리그(24)'!B18+'24 上코모도리그(24)'!B18+'24 上디비전리그(24)'!B18</f>
        <v>14</v>
      </c>
      <c r="C18" s="101">
        <f t="shared" si="1"/>
        <v>0.3571428571</v>
      </c>
      <c r="D18" s="92">
        <f>+'23 서구하반기(24)'!D18+'23 下코모도리그(24)'!D18+'24 上코모도리그(24)'!D18+'24 上디비전리그(24)'!D18</f>
        <v>37</v>
      </c>
      <c r="E18" s="92">
        <f>+'23 서구하반기(24)'!E18+'23 下코모도리그(24)'!E18+'24 上코모도리그(24)'!E18+'24 上디비전리그(24)'!E18</f>
        <v>28</v>
      </c>
      <c r="F18" s="92">
        <f>+'23 서구하반기(24)'!F18+'23 下코모도리그(24)'!F18+'24 上코모도리그(24)'!F18+'24 上디비전리그(24)'!F18</f>
        <v>10</v>
      </c>
      <c r="G18" s="92">
        <f>+'23 서구하반기(24)'!G18+'23 下코모도리그(24)'!G18+'24 上코모도리그(24)'!G18+'24 上디비전리그(24)'!G18</f>
        <v>9</v>
      </c>
      <c r="H18" s="92">
        <f>+'23 서구하반기(24)'!H18+'23 下코모도리그(24)'!H18+'24 上코모도리그(24)'!H18+'24 上디비전리그(24)'!H18</f>
        <v>0</v>
      </c>
      <c r="I18" s="92">
        <f>+'23 서구하반기(24)'!I18+'23 下코모도리그(24)'!I18+'24 上코모도리그(24)'!I18+'24 上디비전리그(24)'!I18</f>
        <v>0</v>
      </c>
      <c r="J18" s="92">
        <f>+'23 서구하반기(24)'!J18+'23 下코모도리그(24)'!J18+'24 上코모도리그(24)'!J18+'24 上디비전리그(24)'!J18</f>
        <v>1</v>
      </c>
      <c r="K18" s="92">
        <f>+'23 서구하반기(24)'!K18+'23 下코모도리그(24)'!K18+'24 上코모도리그(24)'!K18+'24 上디비전리그(24)'!K18</f>
        <v>9</v>
      </c>
      <c r="L18" s="92">
        <f>+'23 서구하반기(24)'!L18+'23 下코모도리그(24)'!L18+'24 上코모도리그(24)'!L18+'24 上디비전리그(24)'!L18</f>
        <v>10</v>
      </c>
      <c r="M18" s="92">
        <f>+'23 서구하반기(24)'!M18+'23 下코모도리그(24)'!M18+'24 上코모도리그(24)'!M18+'24 上디비전리그(24)'!M18</f>
        <v>0</v>
      </c>
      <c r="N18" s="92">
        <f>+'23 서구하반기(24)'!N18+'23 下코모도리그(24)'!N18+'24 上코모도리그(24)'!N18+'24 上디비전리그(24)'!N18</f>
        <v>8</v>
      </c>
      <c r="O18" s="92">
        <f>+'23 서구하반기(24)'!O18+'23 下코모도리그(24)'!O18+'24 上코모도리그(24)'!O18+'24 上디비전리그(24)'!O18</f>
        <v>4</v>
      </c>
      <c r="P18" s="104">
        <f t="shared" si="2"/>
        <v>0.1081081081</v>
      </c>
      <c r="Q18" s="9">
        <f t="shared" si="3"/>
        <v>0.4642857143</v>
      </c>
      <c r="R18" s="9">
        <f t="shared" si="4"/>
        <v>0.4864864865</v>
      </c>
      <c r="S18" s="11">
        <f t="shared" si="5"/>
        <v>0.9507722008</v>
      </c>
      <c r="T18" s="49">
        <f t="shared" si="6"/>
        <v>0.2105263158</v>
      </c>
      <c r="U18" s="95">
        <f t="shared" si="7"/>
        <v>10</v>
      </c>
      <c r="V18" s="96">
        <f t="shared" si="8"/>
        <v>8</v>
      </c>
      <c r="W18" s="92">
        <f>+'23 서구하반기(24)'!W18+'23 下코모도리그(24)'!W18</f>
        <v>0</v>
      </c>
      <c r="X18" s="97">
        <f t="shared" si="9"/>
        <v>10</v>
      </c>
      <c r="Y18" s="103"/>
    </row>
    <row r="19" ht="19.5" customHeight="1">
      <c r="A19" s="5" t="s">
        <v>40</v>
      </c>
      <c r="B19" s="92">
        <f>+'23 서구하반기(24)'!B19+'23 下코모도리그(24)'!B19+'24 上코모도리그(24)'!B19+'24 上디비전리그(24)'!B19</f>
        <v>9</v>
      </c>
      <c r="C19" s="101">
        <f t="shared" si="1"/>
        <v>0.125</v>
      </c>
      <c r="D19" s="92">
        <f>+'23 서구하반기(24)'!D19+'23 下코모도리그(24)'!D19+'24 上코모도리그(24)'!D19+'24 上디비전리그(24)'!D19</f>
        <v>17</v>
      </c>
      <c r="E19" s="92">
        <f>+'23 서구하반기(24)'!E19+'23 下코모도리그(24)'!E19+'24 上코모도리그(24)'!E19+'24 上디비전리그(24)'!E19</f>
        <v>8</v>
      </c>
      <c r="F19" s="92">
        <f>+'23 서구하반기(24)'!F19+'23 下코모도리그(24)'!F19+'24 上코모도리그(24)'!F19+'24 上디비전리그(24)'!F19</f>
        <v>1</v>
      </c>
      <c r="G19" s="92">
        <f>+'23 서구하반기(24)'!G19+'23 下코모도리그(24)'!G19+'24 上코모도리그(24)'!G19+'24 上디비전리그(24)'!G19</f>
        <v>1</v>
      </c>
      <c r="H19" s="92">
        <f>+'23 서구하반기(24)'!H19+'23 下코모도리그(24)'!H19+'24 上코모도리그(24)'!H19+'24 上디비전리그(24)'!H19</f>
        <v>0</v>
      </c>
      <c r="I19" s="92">
        <f>+'23 서구하반기(24)'!I19+'23 下코모도리그(24)'!I19+'24 上코모도리그(24)'!I19+'24 上디비전리그(24)'!I19</f>
        <v>0</v>
      </c>
      <c r="J19" s="92">
        <f>+'23 서구하반기(24)'!J19+'23 下코모도리그(24)'!J19+'24 上코모도리그(24)'!J19+'24 上디비전리그(24)'!J19</f>
        <v>0</v>
      </c>
      <c r="K19" s="92">
        <f>+'23 서구하반기(24)'!K19+'23 下코모도리그(24)'!K19+'24 上코모도리그(24)'!K19+'24 上디비전리그(24)'!K19</f>
        <v>7</v>
      </c>
      <c r="L19" s="92">
        <f>+'23 서구하반기(24)'!L19+'23 下코모도리그(24)'!L19+'24 上코모도리그(24)'!L19+'24 上디비전리그(24)'!L19</f>
        <v>2</v>
      </c>
      <c r="M19" s="92">
        <f>+'23 서구하반기(24)'!M19+'23 下코모도리그(24)'!M19+'24 上코모도리그(24)'!M19+'24 上디비전리그(24)'!M19</f>
        <v>5</v>
      </c>
      <c r="N19" s="92">
        <f>+'23 서구하반기(24)'!N19+'23 下코모도리그(24)'!N19+'24 上코모도리그(24)'!N19+'24 上디비전리그(24)'!N19</f>
        <v>9</v>
      </c>
      <c r="O19" s="92">
        <f>+'23 서구하반기(24)'!O19+'23 下코모도리그(24)'!O19+'24 上코모도리그(24)'!O19+'24 上디비전리그(24)'!O19</f>
        <v>1</v>
      </c>
      <c r="P19" s="104">
        <f t="shared" si="2"/>
        <v>0.05882352941</v>
      </c>
      <c r="Q19" s="9">
        <f t="shared" si="3"/>
        <v>0.125</v>
      </c>
      <c r="R19" s="9">
        <f t="shared" si="4"/>
        <v>0.5882352941</v>
      </c>
      <c r="S19" s="11">
        <f t="shared" si="5"/>
        <v>0.7132352941</v>
      </c>
      <c r="T19" s="49">
        <f t="shared" si="6"/>
        <v>0.1428571429</v>
      </c>
      <c r="U19" s="95">
        <f t="shared" si="7"/>
        <v>5</v>
      </c>
      <c r="V19" s="96">
        <f t="shared" si="8"/>
        <v>16</v>
      </c>
      <c r="W19" s="92">
        <f>+'23 서구하반기(24)'!W19+'23 下코모도리그(24)'!W19</f>
        <v>3</v>
      </c>
      <c r="X19" s="97">
        <f t="shared" si="9"/>
        <v>19</v>
      </c>
      <c r="Y19" s="103"/>
    </row>
    <row r="20" ht="19.5" customHeight="1">
      <c r="A20" s="5" t="s">
        <v>41</v>
      </c>
      <c r="B20" s="92">
        <f>+'23 서구하반기(24)'!B20+'23 下코모도리그(24)'!B20+'24 上코모도리그(24)'!B20+'24 上디비전리그(24)'!B20</f>
        <v>25</v>
      </c>
      <c r="C20" s="101">
        <f t="shared" si="1"/>
        <v>0.5576923077</v>
      </c>
      <c r="D20" s="92">
        <f>+'23 서구하반기(24)'!D20+'23 下코모도리그(24)'!D20+'24 上코모도리그(24)'!D20+'24 上디비전리그(24)'!D20</f>
        <v>60</v>
      </c>
      <c r="E20" s="92">
        <f>+'23 서구하반기(24)'!E20+'23 下코모도리그(24)'!E20+'24 上코모도리그(24)'!E20+'24 上디비전리그(24)'!E20</f>
        <v>52</v>
      </c>
      <c r="F20" s="92">
        <f>+'23 서구하반기(24)'!F20+'23 下코모도리그(24)'!F20+'24 上코모도리그(24)'!F20+'24 上디비전리그(24)'!F20</f>
        <v>29</v>
      </c>
      <c r="G20" s="92">
        <f>+'23 서구하반기(24)'!G20+'23 下코모도리그(24)'!G20+'24 上코모도리그(24)'!G20+'24 上디비전리그(24)'!G20</f>
        <v>19</v>
      </c>
      <c r="H20" s="92">
        <f>+'23 서구하반기(24)'!H20+'23 下코모도리그(24)'!H20+'24 上코모도리그(24)'!H20+'24 上디비전리그(24)'!H20</f>
        <v>9</v>
      </c>
      <c r="I20" s="92">
        <f>+'23 서구하반기(24)'!I20+'23 下코모도리그(24)'!I20+'24 上코모도리그(24)'!I20+'24 上디비전리그(24)'!I20</f>
        <v>0</v>
      </c>
      <c r="J20" s="92">
        <f>+'23 서구하반기(24)'!J20+'23 下코모도리그(24)'!J20+'24 上코모도리그(24)'!J20+'24 上디비전리그(24)'!J20</f>
        <v>1</v>
      </c>
      <c r="K20" s="92">
        <f>+'23 서구하반기(24)'!K20+'23 下코모도리그(24)'!K20+'24 上코모도리그(24)'!K20+'24 上디비전리그(24)'!K20</f>
        <v>25</v>
      </c>
      <c r="L20" s="92">
        <f>+'23 서구하반기(24)'!L20+'23 下코모도리그(24)'!L20+'24 上코모도리그(24)'!L20+'24 上디비전리그(24)'!L20</f>
        <v>26</v>
      </c>
      <c r="M20" s="92">
        <f>+'23 서구하반기(24)'!M20+'23 下코모도리그(24)'!M20+'24 上코모도리그(24)'!M20+'24 上디비전리그(24)'!M20</f>
        <v>7</v>
      </c>
      <c r="N20" s="92">
        <f>+'23 서구하반기(24)'!N20+'23 下코모도리그(24)'!N20+'24 上코모도리그(24)'!N20+'24 上디비전리그(24)'!N20</f>
        <v>8</v>
      </c>
      <c r="O20" s="92">
        <f>+'23 서구하반기(24)'!O20+'23 下코모도리그(24)'!O20+'24 上코모도리그(24)'!O20+'24 上디비전리그(24)'!O20</f>
        <v>4</v>
      </c>
      <c r="P20" s="104">
        <f t="shared" si="2"/>
        <v>0.06666666667</v>
      </c>
      <c r="Q20" s="9">
        <f t="shared" si="3"/>
        <v>0.7884615385</v>
      </c>
      <c r="R20" s="9">
        <f t="shared" si="4"/>
        <v>0.6166666667</v>
      </c>
      <c r="S20" s="11">
        <f t="shared" si="5"/>
        <v>1.405128205</v>
      </c>
      <c r="T20" s="49">
        <f t="shared" si="6"/>
        <v>0.1739130435</v>
      </c>
      <c r="U20" s="95">
        <f t="shared" si="7"/>
        <v>2</v>
      </c>
      <c r="V20" s="96">
        <f t="shared" si="8"/>
        <v>2</v>
      </c>
      <c r="W20" s="92">
        <f>+'23 서구하반기(24)'!W20+'23 下코모도리그(24)'!W20</f>
        <v>5</v>
      </c>
      <c r="X20" s="97">
        <f t="shared" si="9"/>
        <v>3</v>
      </c>
      <c r="Y20" s="103"/>
    </row>
    <row r="21" ht="19.5" customHeight="1">
      <c r="A21" s="5" t="s">
        <v>42</v>
      </c>
      <c r="B21" s="92">
        <f>+'23 서구하반기(24)'!B21+'23 下코모도리그(24)'!B21+'24 上코모도리그(24)'!B21+'24 上디비전리그(24)'!B21</f>
        <v>20</v>
      </c>
      <c r="C21" s="101">
        <f t="shared" si="1"/>
        <v>0.3611111111</v>
      </c>
      <c r="D21" s="92">
        <f>+'23 서구하반기(24)'!D21+'23 下코모도리그(24)'!D21+'24 上코모도리그(24)'!D21+'24 上디비전리그(24)'!D21</f>
        <v>49</v>
      </c>
      <c r="E21" s="92">
        <f>+'23 서구하반기(24)'!E21+'23 下코모도리그(24)'!E21+'24 上코모도리그(24)'!E21+'24 上디비전리그(24)'!E21</f>
        <v>36</v>
      </c>
      <c r="F21" s="92">
        <f>+'23 서구하반기(24)'!F21+'23 下코모도리그(24)'!F21+'24 上코모도리그(24)'!F21+'24 上디비전리그(24)'!F21</f>
        <v>13</v>
      </c>
      <c r="G21" s="92">
        <f>+'23 서구하반기(24)'!G21+'23 下코모도리그(24)'!G21+'24 上코모도리그(24)'!G21+'24 上디비전리그(24)'!G21</f>
        <v>9</v>
      </c>
      <c r="H21" s="92">
        <f>+'23 서구하반기(24)'!H21+'23 下코모도리그(24)'!H21+'24 上코모도리그(24)'!H21+'24 上디비전리그(24)'!H21</f>
        <v>4</v>
      </c>
      <c r="I21" s="92">
        <f>+'23 서구하반기(24)'!I21+'23 下코모도리그(24)'!I21+'24 上코모도리그(24)'!I21+'24 上디비전리그(24)'!I21</f>
        <v>0</v>
      </c>
      <c r="J21" s="92">
        <f>+'23 서구하반기(24)'!J21+'23 下코모도리그(24)'!J21+'24 上코모도리그(24)'!J21+'24 上디비전리그(24)'!J21</f>
        <v>0</v>
      </c>
      <c r="K21" s="92">
        <f>+'23 서구하반기(24)'!K21+'23 下코모도리그(24)'!K21+'24 上코모도리그(24)'!K21+'24 上디비전리그(24)'!K21</f>
        <v>12</v>
      </c>
      <c r="L21" s="92">
        <f>+'23 서구하반기(24)'!L21+'23 下코모도리그(24)'!L21+'24 上코모도리그(24)'!L21+'24 上디비전리그(24)'!L21</f>
        <v>15</v>
      </c>
      <c r="M21" s="92">
        <f>+'23 서구하반기(24)'!M21+'23 下코모도리그(24)'!M21+'24 上코모도리그(24)'!M21+'24 上디비전리그(24)'!M21</f>
        <v>6</v>
      </c>
      <c r="N21" s="92">
        <f>+'23 서구하반기(24)'!N21+'23 下코모도리그(24)'!N21+'24 上코모도리그(24)'!N21+'24 上디비전리그(24)'!N21</f>
        <v>12</v>
      </c>
      <c r="O21" s="92">
        <f>+'23 서구하반기(24)'!O21+'23 下코모도리그(24)'!O21+'24 上코모도리그(24)'!O21+'24 上디비전리그(24)'!O21</f>
        <v>12</v>
      </c>
      <c r="P21" s="104">
        <f t="shared" si="2"/>
        <v>0.2448979592</v>
      </c>
      <c r="Q21" s="9">
        <f t="shared" si="3"/>
        <v>0.4722222222</v>
      </c>
      <c r="R21" s="9">
        <f t="shared" si="4"/>
        <v>0.5102040816</v>
      </c>
      <c r="S21" s="11">
        <f t="shared" si="5"/>
        <v>0.9824263039</v>
      </c>
      <c r="T21" s="94">
        <f t="shared" si="6"/>
        <v>0.5</v>
      </c>
      <c r="U21" s="95">
        <f t="shared" si="7"/>
        <v>8</v>
      </c>
      <c r="V21" s="96">
        <f t="shared" si="8"/>
        <v>7</v>
      </c>
      <c r="W21" s="92">
        <f>+'23 서구하반기(24)'!W21+'23 下코모도리그(24)'!W21</f>
        <v>0</v>
      </c>
      <c r="X21" s="97">
        <f t="shared" si="9"/>
        <v>9</v>
      </c>
      <c r="Y21" s="103"/>
    </row>
    <row r="22" ht="19.5" customHeight="1">
      <c r="A22" s="5" t="s">
        <v>43</v>
      </c>
      <c r="B22" s="92">
        <f>+'23 서구하반기(24)'!B22+'23 下코모도리그(24)'!B22+'24 上코모도리그(24)'!B22+'24 上디비전리그(24)'!B22</f>
        <v>20</v>
      </c>
      <c r="C22" s="101">
        <f t="shared" si="1"/>
        <v>0.3076923077</v>
      </c>
      <c r="D22" s="92">
        <f>+'23 서구하반기(24)'!D22+'23 下코모도리그(24)'!D22+'24 上코모도리그(24)'!D22+'24 上디비전리그(24)'!D22</f>
        <v>50</v>
      </c>
      <c r="E22" s="92">
        <f>+'23 서구하반기(24)'!E22+'23 下코모도리그(24)'!E22+'24 上코모도리그(24)'!E22+'24 上디비전리그(24)'!E22</f>
        <v>39</v>
      </c>
      <c r="F22" s="92">
        <f>+'23 서구하반기(24)'!F22+'23 下코모도리그(24)'!F22+'24 上코모도리그(24)'!F22+'24 上디비전리그(24)'!F22</f>
        <v>12</v>
      </c>
      <c r="G22" s="92">
        <f>+'23 서구하반기(24)'!G22+'23 下코모도리그(24)'!G22+'24 上코모도리그(24)'!G22+'24 上디비전리그(24)'!G22</f>
        <v>7</v>
      </c>
      <c r="H22" s="92">
        <f>+'23 서구하반기(24)'!H22+'23 下코모도리그(24)'!H22+'24 上코모도리그(24)'!H22+'24 上디비전리그(24)'!H22</f>
        <v>4</v>
      </c>
      <c r="I22" s="92">
        <f>+'23 서구하반기(24)'!I22+'23 下코모도리그(24)'!I22+'24 上코모도리그(24)'!I22+'24 上디비전리그(24)'!I22</f>
        <v>1</v>
      </c>
      <c r="J22" s="92">
        <f>+'23 서구하반기(24)'!J22+'23 下코모도리그(24)'!J22+'24 上코모도리그(24)'!J22+'24 上디비전리그(24)'!J22</f>
        <v>0</v>
      </c>
      <c r="K22" s="92">
        <f>+'23 서구하반기(24)'!K22+'23 下코모도리그(24)'!K22+'24 上코모도리그(24)'!K22+'24 上디비전리그(24)'!K22</f>
        <v>12</v>
      </c>
      <c r="L22" s="92">
        <f>+'23 서구하반기(24)'!L22+'23 下코모도리그(24)'!L22+'24 上코모도리그(24)'!L22+'24 上디비전리그(24)'!L22</f>
        <v>12</v>
      </c>
      <c r="M22" s="92">
        <f>+'23 서구하반기(24)'!M22+'23 下코모도리그(24)'!M22+'24 上코모도리그(24)'!M22+'24 上디비전리그(24)'!M22</f>
        <v>9</v>
      </c>
      <c r="N22" s="92">
        <f>+'23 서구하반기(24)'!N22+'23 下코모도리그(24)'!N22+'24 上코모도리그(24)'!N22+'24 上디비전리그(24)'!N22</f>
        <v>10</v>
      </c>
      <c r="O22" s="92">
        <f>+'23 서구하반기(24)'!O22+'23 下코모도리그(24)'!O22+'24 上코모도리그(24)'!O22+'24 上디비전리그(24)'!O22</f>
        <v>8</v>
      </c>
      <c r="P22" s="104">
        <f t="shared" si="2"/>
        <v>0.16</v>
      </c>
      <c r="Q22" s="9">
        <f t="shared" si="3"/>
        <v>0.4615384615</v>
      </c>
      <c r="R22" s="9">
        <f t="shared" si="4"/>
        <v>0.44</v>
      </c>
      <c r="S22" s="11">
        <f t="shared" si="5"/>
        <v>0.9015384615</v>
      </c>
      <c r="T22" s="49">
        <f t="shared" si="6"/>
        <v>0.2857142857</v>
      </c>
      <c r="U22" s="95">
        <f t="shared" si="7"/>
        <v>14</v>
      </c>
      <c r="V22" s="96">
        <f t="shared" si="8"/>
        <v>10</v>
      </c>
      <c r="W22" s="92">
        <f>+'23 서구하반기(24)'!W22+'23 下코모도리그(24)'!W22</f>
        <v>2</v>
      </c>
      <c r="X22" s="97">
        <f t="shared" si="9"/>
        <v>13</v>
      </c>
      <c r="Y22" s="103"/>
    </row>
    <row r="23" ht="19.5" customHeight="1">
      <c r="A23" s="5" t="s">
        <v>44</v>
      </c>
      <c r="B23" s="92">
        <f>+'23 서구하반기(24)'!B23+'23 下코모도리그(24)'!B23+'24 上코모도리그(24)'!B23+'24 上디비전리그(24)'!B23</f>
        <v>12</v>
      </c>
      <c r="C23" s="101">
        <f t="shared" si="1"/>
        <v>0.25</v>
      </c>
      <c r="D23" s="92">
        <f>+'23 서구하반기(24)'!D23+'23 下코모도리그(24)'!D23+'24 上코모도리그(24)'!D23+'24 上디비전리그(24)'!D23</f>
        <v>33</v>
      </c>
      <c r="E23" s="92">
        <f>+'23 서구하반기(24)'!E23+'23 下코모도리그(24)'!E23+'24 上코모도리그(24)'!E23+'24 上디비전리그(24)'!E23</f>
        <v>20</v>
      </c>
      <c r="F23" s="92">
        <f>+'23 서구하반기(24)'!F23+'23 下코모도리그(24)'!F23+'24 上코모도리그(24)'!F23+'24 上디비전리그(24)'!F23</f>
        <v>5</v>
      </c>
      <c r="G23" s="92">
        <f>+'23 서구하반기(24)'!G23+'23 下코모도리그(24)'!G23+'24 上코모도리그(24)'!G23+'24 上디비전리그(24)'!G23</f>
        <v>5</v>
      </c>
      <c r="H23" s="92">
        <f>+'23 서구하반기(24)'!H23+'23 下코모도리그(24)'!H23+'24 上코모도리그(24)'!H23+'24 上디비전리그(24)'!H23</f>
        <v>0</v>
      </c>
      <c r="I23" s="92">
        <f>+'23 서구하반기(24)'!I23+'23 下코모도리그(24)'!I23+'24 上코모도리그(24)'!I23+'24 上디비전리그(24)'!I23</f>
        <v>0</v>
      </c>
      <c r="J23" s="92">
        <f>+'23 서구하반기(24)'!J23+'23 下코모도리그(24)'!J23+'24 上코모도리그(24)'!J23+'24 上디비전리그(24)'!J23</f>
        <v>0</v>
      </c>
      <c r="K23" s="92">
        <f>+'23 서구하반기(24)'!K23+'23 下코모도리그(24)'!K23+'24 上코모도리그(24)'!K23+'24 上디비전리그(24)'!K23</f>
        <v>11</v>
      </c>
      <c r="L23" s="92">
        <f>+'23 서구하반기(24)'!L23+'23 下코모도리그(24)'!L23+'24 上코모도리그(24)'!L23+'24 上디비전리그(24)'!L23</f>
        <v>5</v>
      </c>
      <c r="M23" s="92">
        <f>+'23 서구하반기(24)'!M23+'23 下코모도리그(24)'!M23+'24 上코모도리그(24)'!M23+'24 上디비전리그(24)'!M23</f>
        <v>2</v>
      </c>
      <c r="N23" s="92">
        <f>+'23 서구하반기(24)'!N23+'23 下코모도리그(24)'!N23+'24 上코모도리그(24)'!N23+'24 上디비전리그(24)'!N23</f>
        <v>9</v>
      </c>
      <c r="O23" s="92">
        <f>+'23 서구하반기(24)'!O23+'23 下코모도리그(24)'!O23+'24 上코모도리그(24)'!O23+'24 上디비전리그(24)'!O23</f>
        <v>6</v>
      </c>
      <c r="P23" s="104">
        <f t="shared" si="2"/>
        <v>0.1818181818</v>
      </c>
      <c r="Q23" s="9">
        <f t="shared" si="3"/>
        <v>0.25</v>
      </c>
      <c r="R23" s="9">
        <f t="shared" si="4"/>
        <v>0.4242424242</v>
      </c>
      <c r="S23" s="11">
        <f t="shared" si="5"/>
        <v>0.6742424242</v>
      </c>
      <c r="T23" s="49">
        <f t="shared" si="6"/>
        <v>0.3157894737</v>
      </c>
      <c r="U23" s="95">
        <f t="shared" si="7"/>
        <v>17</v>
      </c>
      <c r="V23" s="96">
        <f t="shared" si="8"/>
        <v>17</v>
      </c>
      <c r="W23" s="92">
        <f>+'23 서구하반기(24)'!W23+'23 下코모도리그(24)'!W23</f>
        <v>1</v>
      </c>
      <c r="X23" s="97">
        <f t="shared" si="9"/>
        <v>15</v>
      </c>
      <c r="Y23" s="103"/>
    </row>
    <row r="24" ht="19.5" customHeight="1">
      <c r="A24" s="99" t="s">
        <v>45</v>
      </c>
      <c r="B24" s="99"/>
      <c r="C24" s="100">
        <f t="shared" si="1"/>
        <v>0.395173454</v>
      </c>
      <c r="D24" s="99">
        <f t="shared" ref="D24:O24" si="10">SUM(D4:D23)</f>
        <v>857</v>
      </c>
      <c r="E24" s="99">
        <f t="shared" si="10"/>
        <v>663</v>
      </c>
      <c r="F24" s="99">
        <f t="shared" si="10"/>
        <v>262</v>
      </c>
      <c r="G24" s="99">
        <f t="shared" si="10"/>
        <v>188</v>
      </c>
      <c r="H24" s="99">
        <f t="shared" si="10"/>
        <v>54</v>
      </c>
      <c r="I24" s="99">
        <f t="shared" si="10"/>
        <v>14</v>
      </c>
      <c r="J24" s="99">
        <f t="shared" si="10"/>
        <v>4</v>
      </c>
      <c r="K24" s="99">
        <f t="shared" si="10"/>
        <v>272</v>
      </c>
      <c r="L24" s="99">
        <f t="shared" si="10"/>
        <v>220</v>
      </c>
      <c r="M24" s="99">
        <f t="shared" si="10"/>
        <v>170</v>
      </c>
      <c r="N24" s="99">
        <f t="shared" si="10"/>
        <v>166</v>
      </c>
      <c r="O24" s="99">
        <f t="shared" si="10"/>
        <v>129</v>
      </c>
      <c r="P24" s="26">
        <f t="shared" si="2"/>
        <v>0.1505250875</v>
      </c>
      <c r="Q24" s="100"/>
      <c r="R24" s="100"/>
      <c r="S24" s="90"/>
      <c r="T24" s="27"/>
      <c r="U24" s="27"/>
      <c r="V24" s="27"/>
      <c r="W24" s="23">
        <f>SUM(W4:W23)</f>
        <v>49</v>
      </c>
      <c r="X24" s="27"/>
    </row>
    <row r="25" ht="16.5" customHeight="1"/>
    <row r="26" ht="16.5" customHeight="1">
      <c r="A26" s="3" t="s">
        <v>46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</row>
    <row r="27" ht="16.5" customHeight="1">
      <c r="A27" s="4" t="s">
        <v>2</v>
      </c>
      <c r="B27" s="4" t="s">
        <v>3</v>
      </c>
      <c r="C27" s="4" t="s">
        <v>47</v>
      </c>
      <c r="D27" s="4" t="s">
        <v>48</v>
      </c>
      <c r="E27" s="4" t="s">
        <v>49</v>
      </c>
      <c r="F27" s="4" t="s">
        <v>50</v>
      </c>
      <c r="G27" s="4" t="s">
        <v>6</v>
      </c>
      <c r="H27" s="4" t="s">
        <v>51</v>
      </c>
      <c r="I27" s="4" t="s">
        <v>52</v>
      </c>
      <c r="J27" s="4" t="s">
        <v>53</v>
      </c>
      <c r="K27" s="4" t="s">
        <v>54</v>
      </c>
      <c r="L27" s="4" t="s">
        <v>55</v>
      </c>
      <c r="M27" s="4" t="s">
        <v>56</v>
      </c>
      <c r="N27" s="4" t="s">
        <v>57</v>
      </c>
      <c r="O27" s="4" t="s">
        <v>58</v>
      </c>
      <c r="P27" s="4" t="s">
        <v>59</v>
      </c>
      <c r="Q27" s="4" t="s">
        <v>60</v>
      </c>
      <c r="R27" s="4" t="s">
        <v>61</v>
      </c>
      <c r="S27" s="4" t="s">
        <v>86</v>
      </c>
      <c r="T27" s="4" t="s">
        <v>63</v>
      </c>
      <c r="U27" s="4" t="s">
        <v>64</v>
      </c>
      <c r="V27" s="4" t="s">
        <v>65</v>
      </c>
      <c r="X27" s="4" t="s">
        <v>93</v>
      </c>
    </row>
    <row r="28" ht="19.5" customHeight="1">
      <c r="A28" s="4" t="s">
        <v>24</v>
      </c>
      <c r="B28" s="92">
        <f>+'23 서구하반기(24)'!B28+'23 下코모도리그(24)'!B28+'24 上코모도리그(24)'!B28+'24 上디비전리그(24)'!B28</f>
        <v>3</v>
      </c>
      <c r="C28" s="92">
        <f>+'23 서구하반기(24)'!C28+'23 下코모도리그(24)'!C28+'24 上코모도리그(24)'!C28+'24 上디비전리그(24)'!C28</f>
        <v>0</v>
      </c>
      <c r="D28" s="92">
        <f>+'23 서구하반기(24)'!D28+'23 下코모도리그(24)'!D28+'24 上코모도리그(24)'!D28+'24 上디비전리그(24)'!D28</f>
        <v>0</v>
      </c>
      <c r="E28" s="92">
        <f>+'23 서구하반기(24)'!E28+'23 下코모도리그(24)'!E28+'24 上코모도리그(24)'!E28+'24 上디비전리그(24)'!E28</f>
        <v>0</v>
      </c>
      <c r="F28" s="92">
        <f>+'23 서구하반기(24)'!F28+'23 下코모도리그(24)'!F28+'24 上코모도리그(24)'!F28+'24 上디비전리그(24)'!F28</f>
        <v>32</v>
      </c>
      <c r="G28" s="92">
        <f>+'23 서구하반기(24)'!G28+'23 下코모도리그(24)'!G28+'24 上코모도리그(24)'!G28+'24 上디비전리그(24)'!G28</f>
        <v>12</v>
      </c>
      <c r="H28" s="105">
        <f>+'23 서구하반기(24)'!H28+'23 下코모도리그(24)'!H28+'24 上코모도리그(24)'!H28+'24 上디비전리그(24)'!H28</f>
        <v>2.666333333</v>
      </c>
      <c r="I28" s="106">
        <f>+'23 서구하반기(24)'!I28+'23 下코모도리그(24)'!I28+'24 上코모도리그(24)'!I28+'24 上디비전리그(24)'!I28</f>
        <v>4</v>
      </c>
      <c r="J28" s="92">
        <f>+'23 서구하반기(24)'!J28+'23 下코모도리그(24)'!J28+'24 上코모도리그(24)'!J28+'24 上디비전리그(24)'!J28</f>
        <v>0</v>
      </c>
      <c r="K28" s="107">
        <f>+'23 서구하반기(24)'!K28+'23 下코모도리그(24)'!K28+'24 上코모도리그(24)'!K28+'24 上디비전리그(24)'!K28</f>
        <v>19</v>
      </c>
      <c r="L28" s="107">
        <f>+'23 서구하반기(24)'!L28+'23 下코모도리그(24)'!L28+'24 上코모도리그(24)'!L28+'24 上디비전리그(24)'!L28</f>
        <v>0</v>
      </c>
      <c r="M28" s="106">
        <f>+'23 서구하반기(24)'!M28+'23 下코모도리그(24)'!M28+'24 上코모도리그(24)'!M28+'24 上디비전리그(24)'!M28</f>
        <v>1</v>
      </c>
      <c r="N28" s="92">
        <f>+'23 서구하반기(24)'!N28+'23 下코모도리그(24)'!N28+'24 上코모도리그(24)'!N28+'24 上디비전리그(24)'!N28</f>
        <v>22</v>
      </c>
      <c r="O28" s="92">
        <f>+'23 서구하반기(24)'!O28+'23 下코모도리그(24)'!O28+'24 上코모도리그(24)'!O28+'24 上디비전리그(24)'!O28</f>
        <v>17</v>
      </c>
      <c r="P28" s="108">
        <f>+O28*9/H28</f>
        <v>57.38217277</v>
      </c>
      <c r="Q28" s="33">
        <f t="shared" ref="Q28:Q31" si="11">(K28+L28)/H28</f>
        <v>7.125890736</v>
      </c>
      <c r="R28" s="34">
        <f t="shared" ref="R28:R31" si="12">I28/H28</f>
        <v>1.500187523</v>
      </c>
      <c r="S28" s="34">
        <f t="shared" ref="S28:S31" si="13">H28/B28</f>
        <v>0.8887777778</v>
      </c>
      <c r="T28" s="33">
        <f t="shared" ref="T28:T31" si="14">M28/H28</f>
        <v>0.3750468809</v>
      </c>
      <c r="U28" s="35">
        <f t="shared" ref="U28:U31" si="15">O28/N28</f>
        <v>0.7727272727</v>
      </c>
      <c r="V28" s="33">
        <f t="shared" ref="V28:V31" si="16">(I28+K28+L28)/H28</f>
        <v>8.62607826</v>
      </c>
      <c r="X28" s="109">
        <f>+(L28+K28)/F28*100</f>
        <v>59.375</v>
      </c>
      <c r="Y28" s="91"/>
    </row>
    <row r="29" ht="19.5" customHeight="1">
      <c r="A29" s="4" t="s">
        <v>27</v>
      </c>
      <c r="B29" s="92">
        <f>+'23 서구하반기(24)'!B29+'23 下코모도리그(24)'!B29+'24 上코모도리그(24)'!B29+'24 上디비전리그(24)'!B29</f>
        <v>0</v>
      </c>
      <c r="C29" s="92">
        <f>+'23 서구하반기(24)'!C29+'23 下코모도리그(24)'!C29+'24 上코모도리그(24)'!C29+'24 上디비전리그(24)'!C29</f>
        <v>0</v>
      </c>
      <c r="D29" s="92">
        <f>+'23 서구하반기(24)'!D29+'23 下코모도리그(24)'!D29+'24 上코모도리그(24)'!D29+'24 上디비전리그(24)'!D29</f>
        <v>0</v>
      </c>
      <c r="E29" s="92">
        <f>+'23 서구하반기(24)'!E29+'23 下코모도리그(24)'!E29+'24 上코모도리그(24)'!E29+'24 上디비전리그(24)'!E29</f>
        <v>0</v>
      </c>
      <c r="F29" s="92">
        <f>+'23 서구하반기(24)'!F29+'23 下코모도리그(24)'!F29+'24 上코모도리그(24)'!F29+'24 上디비전리그(24)'!F29</f>
        <v>0</v>
      </c>
      <c r="G29" s="92">
        <f>+'23 서구하반기(24)'!G29+'23 下코모도리그(24)'!G29+'24 上코모도리그(24)'!G29+'24 上디비전리그(24)'!G29</f>
        <v>0</v>
      </c>
      <c r="H29" s="105">
        <f>+'23 서구하반기(24)'!H29+'23 下코모도리그(24)'!H29+'24 上코모도리그(24)'!H29+'24 上디비전리그(24)'!H29</f>
        <v>0</v>
      </c>
      <c r="I29" s="106">
        <f>+'23 서구하반기(24)'!I29+'23 下코모도리그(24)'!I29+'24 上코모도리그(24)'!I29+'24 上디비전리그(24)'!I29</f>
        <v>0</v>
      </c>
      <c r="J29" s="92">
        <f>+'23 서구하반기(24)'!J29+'23 下코모도리그(24)'!J29+'24 上코모도리그(24)'!J29+'24 上디비전리그(24)'!J29</f>
        <v>0</v>
      </c>
      <c r="K29" s="107">
        <f>+'23 서구하반기(24)'!K29+'23 下코모도리그(24)'!K29+'24 上코모도리그(24)'!K29+'24 上디비전리그(24)'!K29</f>
        <v>0</v>
      </c>
      <c r="L29" s="107">
        <f>+'23 서구하반기(24)'!L29+'23 下코모도리그(24)'!L29+'24 上코모도리그(24)'!L29+'24 上디비전리그(24)'!L29</f>
        <v>0</v>
      </c>
      <c r="M29" s="106">
        <f>+'23 서구하반기(24)'!M29+'23 下코모도리그(24)'!M29+'24 上코모도리그(24)'!M29+'24 上디비전리그(24)'!M29</f>
        <v>0</v>
      </c>
      <c r="N29" s="92">
        <f>+'23 서구하반기(24)'!N29+'23 下코모도리그(24)'!N29+'24 上코모도리그(24)'!N29+'24 上디비전리그(24)'!N29</f>
        <v>0</v>
      </c>
      <c r="O29" s="92">
        <f>+'23 서구하반기(24)'!O29+'23 下코모도리그(24)'!O29+'24 上코모도리그(24)'!O29+'24 上디비전리그(24)'!O29</f>
        <v>0</v>
      </c>
      <c r="P29" s="108">
        <v>0.0</v>
      </c>
      <c r="Q29" s="110" t="str">
        <f t="shared" si="11"/>
        <v>#DIV/0!</v>
      </c>
      <c r="R29" s="111" t="str">
        <f t="shared" si="12"/>
        <v>#DIV/0!</v>
      </c>
      <c r="S29" s="111" t="str">
        <f t="shared" si="13"/>
        <v>#DIV/0!</v>
      </c>
      <c r="T29" s="110" t="str">
        <f t="shared" si="14"/>
        <v>#DIV/0!</v>
      </c>
      <c r="U29" s="112" t="str">
        <f t="shared" si="15"/>
        <v>#DIV/0!</v>
      </c>
      <c r="V29" s="110" t="str">
        <f t="shared" si="16"/>
        <v>#DIV/0!</v>
      </c>
      <c r="X29" s="113"/>
      <c r="Y29" s="91"/>
    </row>
    <row r="30" ht="19.5" customHeight="1">
      <c r="A30" s="4" t="s">
        <v>29</v>
      </c>
      <c r="B30" s="92">
        <f>+'23 서구하반기(24)'!B30+'23 下코모도리그(24)'!B30+'24 上코모도리그(24)'!B30+'24 上디비전리그(24)'!B30</f>
        <v>3</v>
      </c>
      <c r="C30" s="92">
        <f>+'23 서구하반기(24)'!C30+'23 下코모도리그(24)'!C30+'24 上코모도리그(24)'!C30+'24 上디비전리그(24)'!C30</f>
        <v>1</v>
      </c>
      <c r="D30" s="92">
        <f>+'23 서구하반기(24)'!D30+'23 下코모도리그(24)'!D30+'24 上코모도리그(24)'!D30+'24 上디비전리그(24)'!D30</f>
        <v>0</v>
      </c>
      <c r="E30" s="92">
        <f>+'23 서구하반기(24)'!E30+'23 下코모도리그(24)'!E30+'24 上코모도리그(24)'!E30+'24 上디비전리그(24)'!E30</f>
        <v>0</v>
      </c>
      <c r="F30" s="92">
        <f>+'23 서구하반기(24)'!F30+'23 下코모도리그(24)'!F30+'24 上코모도리그(24)'!F30+'24 上디비전리그(24)'!F30</f>
        <v>15</v>
      </c>
      <c r="G30" s="92">
        <f>+'23 서구하반기(24)'!G30+'23 下코모도리그(24)'!G30+'24 上코모도리그(24)'!G30+'24 上디비전리그(24)'!G30</f>
        <v>11</v>
      </c>
      <c r="H30" s="105">
        <f>+'23 서구하반기(24)'!H30+'23 下코모도리그(24)'!H30+'24 上코모도리그(24)'!H30+'24 上디비전리그(24)'!H30</f>
        <v>1.333333</v>
      </c>
      <c r="I30" s="106">
        <f>+'23 서구하반기(24)'!I30+'23 下코모도리그(24)'!I30+'24 上코모도리그(24)'!I30+'24 上디비전리그(24)'!I30</f>
        <v>4</v>
      </c>
      <c r="J30" s="92">
        <f>+'23 서구하반기(24)'!J30+'23 下코모도리그(24)'!J30+'24 上코모도리그(24)'!J30+'24 上디비전리그(24)'!J30</f>
        <v>0</v>
      </c>
      <c r="K30" s="107">
        <f>+'23 서구하반기(24)'!K30+'23 下코모도리그(24)'!K30+'24 上코모도리그(24)'!K30+'24 上디비전리그(24)'!K30</f>
        <v>4</v>
      </c>
      <c r="L30" s="107">
        <f>+'23 서구하반기(24)'!L30+'23 下코모도리그(24)'!L30+'24 上코모도리그(24)'!L30+'24 上디비전리그(24)'!L30</f>
        <v>0</v>
      </c>
      <c r="M30" s="106">
        <f>+'23 서구하반기(24)'!M30+'23 下코모도리그(24)'!M30+'24 上코모도리그(24)'!M30+'24 上디비전리그(24)'!M30</f>
        <v>2</v>
      </c>
      <c r="N30" s="92">
        <f>+'23 서구하반기(24)'!N30+'23 下코모도리그(24)'!N30+'24 上코모도리그(24)'!N30+'24 上디비전리그(24)'!N30</f>
        <v>7</v>
      </c>
      <c r="O30" s="92">
        <f>+'23 서구하반기(24)'!O30+'23 下코모도리그(24)'!O30+'24 上코모도리그(24)'!O30+'24 上디비전리그(24)'!O30</f>
        <v>1</v>
      </c>
      <c r="P30" s="108">
        <f t="shared" ref="P30:P38" si="17">+O30*9/H30</f>
        <v>6.750001688</v>
      </c>
      <c r="Q30" s="33">
        <f t="shared" si="11"/>
        <v>3.00000075</v>
      </c>
      <c r="R30" s="34">
        <f t="shared" si="12"/>
        <v>3.00000075</v>
      </c>
      <c r="S30" s="34">
        <f t="shared" si="13"/>
        <v>0.4444443333</v>
      </c>
      <c r="T30" s="33">
        <f t="shared" si="14"/>
        <v>1.500000375</v>
      </c>
      <c r="U30" s="35">
        <f t="shared" si="15"/>
        <v>0.1428571429</v>
      </c>
      <c r="V30" s="33">
        <f t="shared" si="16"/>
        <v>6.0000015</v>
      </c>
      <c r="X30" s="109">
        <f t="shared" ref="X30:X37" si="18">+(L30+K30)/F30*100</f>
        <v>26.66666667</v>
      </c>
      <c r="Y30" s="91"/>
    </row>
    <row r="31" ht="19.5" customHeight="1">
      <c r="A31" s="4" t="s">
        <v>33</v>
      </c>
      <c r="B31" s="92">
        <f>+'23 서구하반기(24)'!B31+'23 下코모도리그(24)'!B31+'24 上코모도리그(24)'!B31+'24 上디비전리그(24)'!B31</f>
        <v>15</v>
      </c>
      <c r="C31" s="92">
        <f>+'23 서구하반기(24)'!C31+'23 下코모도리그(24)'!C31+'24 上코모도리그(24)'!C31+'24 上디비전리그(24)'!C31</f>
        <v>8</v>
      </c>
      <c r="D31" s="92">
        <f>+'23 서구하반기(24)'!D31+'23 下코모도리그(24)'!D31+'24 上코모도리그(24)'!D31+'24 上디비전리그(24)'!D31</f>
        <v>3</v>
      </c>
      <c r="E31" s="92">
        <f>+'23 서구하반기(24)'!E31+'23 下코모도리그(24)'!E31+'24 上코모도리그(24)'!E31+'24 上디비전리그(24)'!E31</f>
        <v>1</v>
      </c>
      <c r="F31" s="92">
        <f>+'23 서구하반기(24)'!F31+'23 下코모도리그(24)'!F31+'24 上코모도리그(24)'!F31+'24 上디비전리그(24)'!F31</f>
        <v>293</v>
      </c>
      <c r="G31" s="92">
        <f>+'23 서구하반기(24)'!G31+'23 下코모도리그(24)'!G31+'24 上코모도리그(24)'!G31+'24 上디비전리그(24)'!G31</f>
        <v>254</v>
      </c>
      <c r="H31" s="105">
        <f>+'23 서구하반기(24)'!H31+'23 下코모도리그(24)'!H31+'24 上코모도리그(24)'!H31+'24 上디비전리그(24)'!H31</f>
        <v>55</v>
      </c>
      <c r="I31" s="106">
        <f>+'23 서구하반기(24)'!I31+'23 下코모도리그(24)'!I31+'24 上코모도리그(24)'!I31+'24 上디비전리그(24)'!I31</f>
        <v>64</v>
      </c>
      <c r="J31" s="92">
        <f>+'23 서구하반기(24)'!J31+'23 下코모도리그(24)'!J31+'24 上코모도리그(24)'!J31+'24 上디비전리그(24)'!J31</f>
        <v>1</v>
      </c>
      <c r="K31" s="107">
        <f>+'23 서구하반기(24)'!K31+'23 下코모도리그(24)'!K31+'24 上코모도리그(24)'!K31+'24 上디비전리그(24)'!K31</f>
        <v>38</v>
      </c>
      <c r="L31" s="107">
        <f>+'23 서구하반기(24)'!L31+'23 下코모도리그(24)'!L31+'24 上코모도리그(24)'!L31+'24 上디비전리그(24)'!L31</f>
        <v>10</v>
      </c>
      <c r="M31" s="106">
        <f>+'23 서구하반기(24)'!M31+'23 下코모도리그(24)'!M31+'24 上코모도리그(24)'!M31+'24 上디비전리그(24)'!M31</f>
        <v>43</v>
      </c>
      <c r="N31" s="92">
        <f>+'23 서구하반기(24)'!N31+'23 下코모도리그(24)'!N31+'24 上코모도리그(24)'!N31+'24 上디비전리그(24)'!N31</f>
        <v>69</v>
      </c>
      <c r="O31" s="92">
        <f>+'23 서구하반기(24)'!O31+'23 下코모도리그(24)'!O31+'24 上코모도리그(24)'!O31+'24 上디비전리그(24)'!O31</f>
        <v>47</v>
      </c>
      <c r="P31" s="108">
        <f t="shared" si="17"/>
        <v>7.690909091</v>
      </c>
      <c r="Q31" s="33">
        <f t="shared" si="11"/>
        <v>0.8727272727</v>
      </c>
      <c r="R31" s="34">
        <f t="shared" si="12"/>
        <v>1.163636364</v>
      </c>
      <c r="S31" s="34">
        <f t="shared" si="13"/>
        <v>3.666666667</v>
      </c>
      <c r="T31" s="33">
        <f t="shared" si="14"/>
        <v>0.7818181818</v>
      </c>
      <c r="U31" s="35">
        <f t="shared" si="15"/>
        <v>0.6811594203</v>
      </c>
      <c r="V31" s="33">
        <f t="shared" si="16"/>
        <v>2.036363636</v>
      </c>
      <c r="X31" s="109">
        <f t="shared" si="18"/>
        <v>16.38225256</v>
      </c>
      <c r="Y31" s="91"/>
    </row>
    <row r="32" ht="19.5" customHeight="1">
      <c r="A32" s="4" t="s">
        <v>35</v>
      </c>
      <c r="B32" s="92">
        <f>'24 上코모도리그(24)'!B32+'24 上디비전리그(24)'!B32</f>
        <v>1</v>
      </c>
      <c r="C32" s="92">
        <f>'24 上코모도리그(24)'!C32+'24 上디비전리그(24)'!C32</f>
        <v>0</v>
      </c>
      <c r="D32" s="92">
        <f>'24 上코모도리그(24)'!D32+'24 上디비전리그(24)'!D32</f>
        <v>0</v>
      </c>
      <c r="E32" s="92">
        <f>'24 上코모도리그(24)'!E32+'24 上디비전리그(24)'!E32</f>
        <v>0</v>
      </c>
      <c r="F32" s="92">
        <f>'24 上코모도리그(24)'!F32+'24 上디비전리그(24)'!F32</f>
        <v>3</v>
      </c>
      <c r="G32" s="92">
        <f>'24 上코모도리그(24)'!G32+'24 上디비전리그(24)'!G32</f>
        <v>1</v>
      </c>
      <c r="H32" s="105">
        <f>'24 上코모도리그(24)'!H32+'24 上디비전리그(24)'!H32</f>
        <v>0.3333333</v>
      </c>
      <c r="I32" s="106">
        <f>'24 上코모도리그(24)'!I32+'24 上디비전리그(24)'!I32</f>
        <v>0</v>
      </c>
      <c r="J32" s="92">
        <f>'24 上코모도리그(24)'!J32+'24 上디비전리그(24)'!J32</f>
        <v>0</v>
      </c>
      <c r="K32" s="107">
        <f>'24 上코모도리그(24)'!K32+'24 上디비전리그(24)'!K32</f>
        <v>2</v>
      </c>
      <c r="L32" s="107">
        <f>'24 上코모도리그(24)'!L32+'24 上디비전리그(24)'!L32</f>
        <v>0</v>
      </c>
      <c r="M32" s="106">
        <f>'24 上코모도리그(24)'!M32+'24 上디비전리그(24)'!M32</f>
        <v>0</v>
      </c>
      <c r="N32" s="92">
        <f>'24 上코모도리그(24)'!N32+'24 上디비전리그(24)'!N32</f>
        <v>0</v>
      </c>
      <c r="O32" s="92">
        <f>'24 上코모도리그(24)'!O32+'24 上디비전리그(24)'!O32</f>
        <v>0</v>
      </c>
      <c r="P32" s="108">
        <f t="shared" si="17"/>
        <v>0</v>
      </c>
      <c r="Q32" s="33"/>
      <c r="R32" s="34"/>
      <c r="S32" s="34"/>
      <c r="T32" s="33"/>
      <c r="U32" s="35"/>
      <c r="V32" s="33"/>
      <c r="X32" s="109">
        <f t="shared" si="18"/>
        <v>66.66666667</v>
      </c>
      <c r="Y32" s="91"/>
    </row>
    <row r="33" ht="19.5" customHeight="1">
      <c r="A33" s="4" t="s">
        <v>36</v>
      </c>
      <c r="B33" s="92">
        <f>+'23 서구하반기(24)'!B32+'23 下코모도리그(24)'!B32+'24 上코모도리그(24)'!B33+'24 上디비전리그(24)'!B33</f>
        <v>7</v>
      </c>
      <c r="C33" s="92">
        <f>+'23 서구하반기(24)'!C32+'23 下코모도리그(24)'!C32+'24 上코모도리그(24)'!C33+'24 上디비전리그(24)'!C33</f>
        <v>2</v>
      </c>
      <c r="D33" s="92">
        <f>+'23 서구하반기(24)'!D32+'23 下코모도리그(24)'!D32+'24 上코모도리그(24)'!D33+'24 上디비전리그(24)'!D33</f>
        <v>2</v>
      </c>
      <c r="E33" s="92">
        <f>+'23 서구하반기(24)'!E32+'23 下코모도리그(24)'!E32+'24 上코모도리그(24)'!E33+'24 上디비전리그(24)'!E33</f>
        <v>0</v>
      </c>
      <c r="F33" s="92">
        <f>+'23 서구하반기(24)'!F32+'23 下코모도리그(24)'!F32+'24 上코모도리그(24)'!F33+'24 上디비전리그(24)'!F33</f>
        <v>64</v>
      </c>
      <c r="G33" s="92">
        <f>+'23 서구하반기(24)'!G32+'23 下코모도리그(24)'!G32+'24 上코모도리그(24)'!G33+'24 上디비전리그(24)'!G33</f>
        <v>42</v>
      </c>
      <c r="H33" s="105">
        <f>+'23 서구하반기(24)'!H32+'23 下코모도리그(24)'!H32+'24 上코모도리그(24)'!H33+'24 上디비전리그(24)'!H33</f>
        <v>7.66666</v>
      </c>
      <c r="I33" s="106">
        <f>+'23 서구하반기(24)'!I32+'23 下코모도리그(24)'!I32+'24 上코모도리그(24)'!I33+'24 上디비전리그(24)'!I33</f>
        <v>17</v>
      </c>
      <c r="J33" s="92">
        <f>+'23 서구하반기(24)'!J32+'23 下코모도리그(24)'!J32+'24 上코모도리그(24)'!J33+'24 上디비전리그(24)'!J33</f>
        <v>0</v>
      </c>
      <c r="K33" s="107">
        <f>+'23 서구하반기(24)'!K32+'23 下코모도리그(24)'!K32+'24 上코모도리그(24)'!K33+'24 上디비전리그(24)'!K33</f>
        <v>23</v>
      </c>
      <c r="L33" s="107">
        <f>+'23 서구하반기(24)'!L32+'23 下코모도리그(24)'!L32+'24 上코모도리그(24)'!L33+'24 上디비전리그(24)'!L33</f>
        <v>1</v>
      </c>
      <c r="M33" s="106">
        <f>+'23 서구하반기(24)'!M32+'23 下코모도리그(24)'!M32+'24 上코모도리그(24)'!M33+'24 上디비전리그(24)'!M33</f>
        <v>6</v>
      </c>
      <c r="N33" s="92">
        <f>+'23 서구하반기(24)'!N32+'23 下코모도리그(24)'!N32+'24 上코모도리그(24)'!N33+'24 上디비전리그(24)'!N33</f>
        <v>29</v>
      </c>
      <c r="O33" s="92">
        <f>+'23 서구하반기(24)'!O32+'23 下코모도리그(24)'!O32+'24 上코모도리그(24)'!O33+'24 上디비전리그(24)'!O33</f>
        <v>27</v>
      </c>
      <c r="P33" s="108">
        <f t="shared" si="17"/>
        <v>31.69567974</v>
      </c>
      <c r="Q33" s="33">
        <f t="shared" ref="Q33:Q38" si="19">(K33+L33)/H33</f>
        <v>3.130437505</v>
      </c>
      <c r="R33" s="34">
        <f t="shared" ref="R33:R38" si="20">I33/H33</f>
        <v>2.217393233</v>
      </c>
      <c r="S33" s="34">
        <f t="shared" ref="S33:S37" si="21">H33/B33</f>
        <v>1.095237143</v>
      </c>
      <c r="T33" s="33">
        <f t="shared" ref="T33:T38" si="22">M33/H33</f>
        <v>0.7826093762</v>
      </c>
      <c r="U33" s="35">
        <f t="shared" ref="U33:U38" si="23">O33/N33</f>
        <v>0.9310344828</v>
      </c>
      <c r="V33" s="33">
        <f t="shared" ref="V33:V38" si="24">(I33+K33+L33)/H33</f>
        <v>5.347830737</v>
      </c>
      <c r="X33" s="109">
        <f t="shared" si="18"/>
        <v>37.5</v>
      </c>
      <c r="Y33" s="91"/>
    </row>
    <row r="34" ht="19.5" customHeight="1">
      <c r="A34" s="4" t="s">
        <v>37</v>
      </c>
      <c r="B34" s="92">
        <f>+'23 서구하반기(24)'!B33+'23 下코모도리그(24)'!B33+'24 上코모도리그(24)'!B34+'24 上디비전리그(24)'!B34</f>
        <v>10</v>
      </c>
      <c r="C34" s="92">
        <f>+'23 서구하반기(24)'!C33+'23 下코모도리그(24)'!C33+'24 上코모도리그(24)'!C34+'24 上디비전리그(24)'!C34</f>
        <v>2</v>
      </c>
      <c r="D34" s="92">
        <f>+'23 서구하반기(24)'!D33+'23 下코모도리그(24)'!D33+'24 上코모도리그(24)'!D34+'24 上디비전리그(24)'!D34</f>
        <v>3</v>
      </c>
      <c r="E34" s="92">
        <f>+'23 서구하반기(24)'!E33+'23 下코모도리그(24)'!E33+'24 上코모도리그(24)'!E34+'24 上디비전리그(24)'!E34</f>
        <v>0</v>
      </c>
      <c r="F34" s="92">
        <f>+'23 서구하반기(24)'!F33+'23 下코모도리그(24)'!F33+'24 上코모도리그(24)'!F34+'24 上디비전리그(24)'!F34</f>
        <v>170</v>
      </c>
      <c r="G34" s="92">
        <f>+'23 서구하반기(24)'!G33+'23 下코모도리그(24)'!G33+'24 上코모도리그(24)'!G34+'24 上디비전리그(24)'!G34</f>
        <v>125</v>
      </c>
      <c r="H34" s="105">
        <f>+'23 서구하반기(24)'!H33+'23 下코모도리그(24)'!H33+'24 上코모도리그(24)'!H34+'24 上디비전리그(24)'!H34</f>
        <v>22.999966</v>
      </c>
      <c r="I34" s="106">
        <f>+'23 서구하반기(24)'!I33+'23 下코모도리그(24)'!I33+'24 上코모도리그(24)'!I34+'24 上디비전리그(24)'!I34</f>
        <v>65</v>
      </c>
      <c r="J34" s="92">
        <f>+'23 서구하반기(24)'!J33+'23 下코모도리그(24)'!J33+'24 上코모도리그(24)'!J34+'24 上디비전리그(24)'!J34</f>
        <v>1</v>
      </c>
      <c r="K34" s="107">
        <f>+'23 서구하반기(24)'!K33+'23 下코모도리그(24)'!K33+'24 上코모도리그(24)'!K34+'24 上디비전리그(24)'!K34</f>
        <v>32</v>
      </c>
      <c r="L34" s="107">
        <f>+'23 서구하반기(24)'!L33+'23 下코모도리그(24)'!L33+'24 上코모도리그(24)'!L34+'24 上디비전리그(24)'!L34</f>
        <v>9</v>
      </c>
      <c r="M34" s="106">
        <f>+'23 서구하반기(24)'!M33+'23 下코모도리그(24)'!M33+'24 上코모도리그(24)'!M34+'24 上디비전리그(24)'!M34</f>
        <v>26</v>
      </c>
      <c r="N34" s="92">
        <f>+'23 서구하반기(24)'!N33+'23 下코모도리그(24)'!N33+'24 上코모도리그(24)'!N34+'24 上디비전리그(24)'!N34</f>
        <v>74</v>
      </c>
      <c r="O34" s="92">
        <f>+'23 서구하반기(24)'!O33+'23 下코모도리그(24)'!O33+'24 上코모도리그(24)'!O34+'24 上디비전리그(24)'!O34</f>
        <v>62</v>
      </c>
      <c r="P34" s="108">
        <f t="shared" si="17"/>
        <v>24.26090543</v>
      </c>
      <c r="Q34" s="33">
        <f t="shared" si="19"/>
        <v>1.782611331</v>
      </c>
      <c r="R34" s="34">
        <f t="shared" si="20"/>
        <v>2.826091134</v>
      </c>
      <c r="S34" s="34">
        <f t="shared" si="21"/>
        <v>2.2999966</v>
      </c>
      <c r="T34" s="33">
        <f t="shared" si="22"/>
        <v>1.130436454</v>
      </c>
      <c r="U34" s="35">
        <f t="shared" si="23"/>
        <v>0.8378378378</v>
      </c>
      <c r="V34" s="33">
        <f t="shared" si="24"/>
        <v>4.608702465</v>
      </c>
      <c r="X34" s="109">
        <f t="shared" si="18"/>
        <v>24.11764706</v>
      </c>
      <c r="Y34" s="91"/>
    </row>
    <row r="35" ht="19.5" customHeight="1">
      <c r="A35" s="4" t="s">
        <v>40</v>
      </c>
      <c r="B35" s="92">
        <f>'24 上코모도리그(24)'!B35+'24 上디비전리그(24)'!B35</f>
        <v>4</v>
      </c>
      <c r="C35" s="92">
        <f>'24 上코모도리그(24)'!C35+'24 上디비전리그(24)'!C35</f>
        <v>0</v>
      </c>
      <c r="D35" s="92">
        <f>'24 上코모도리그(24)'!D35+'24 上디비전리그(24)'!D35</f>
        <v>2</v>
      </c>
      <c r="E35" s="92">
        <f>'24 上코모도리그(24)'!E35+'24 上디비전리그(24)'!E35</f>
        <v>0</v>
      </c>
      <c r="F35" s="92">
        <f>'24 上코모도리그(24)'!F35+'24 上디비전리그(24)'!F35</f>
        <v>50</v>
      </c>
      <c r="G35" s="92">
        <f>'24 上코모도리그(24)'!G35+'24 上디비전리그(24)'!G35</f>
        <v>41</v>
      </c>
      <c r="H35" s="105">
        <f>'24 上코모도리그(24)'!H35+'24 上디비전리그(24)'!H35</f>
        <v>4.666666667</v>
      </c>
      <c r="I35" s="106">
        <f>'24 上코모도리그(24)'!I35+'24 上디비전리그(24)'!I35</f>
        <v>25</v>
      </c>
      <c r="J35" s="92">
        <f>'24 上코모도리그(24)'!J35+'24 上디비전리그(24)'!J35</f>
        <v>2</v>
      </c>
      <c r="K35" s="107">
        <f>'24 上코모도리그(24)'!K35+'24 上디비전리그(24)'!K35</f>
        <v>7</v>
      </c>
      <c r="L35" s="107">
        <f>'24 上코모도리그(24)'!L35+'24 上디비전리그(24)'!L35</f>
        <v>2</v>
      </c>
      <c r="M35" s="106">
        <f>'24 上코모도리그(24)'!M35+'24 上디비전리그(24)'!M35</f>
        <v>5</v>
      </c>
      <c r="N35" s="92">
        <f>'24 上코모도리그(24)'!N35+'24 上디비전리그(24)'!N35</f>
        <v>31</v>
      </c>
      <c r="O35" s="92">
        <f>'24 上코모도리그(24)'!O35+'24 上디비전리그(24)'!O35</f>
        <v>23</v>
      </c>
      <c r="P35" s="108">
        <f t="shared" si="17"/>
        <v>44.35714286</v>
      </c>
      <c r="Q35" s="33">
        <f t="shared" si="19"/>
        <v>1.928571429</v>
      </c>
      <c r="R35" s="34">
        <f t="shared" si="20"/>
        <v>5.357142857</v>
      </c>
      <c r="S35" s="34">
        <f t="shared" si="21"/>
        <v>1.166666667</v>
      </c>
      <c r="T35" s="33">
        <f t="shared" si="22"/>
        <v>1.071428571</v>
      </c>
      <c r="U35" s="35">
        <f t="shared" si="23"/>
        <v>0.7419354839</v>
      </c>
      <c r="V35" s="33">
        <f t="shared" si="24"/>
        <v>7.285714286</v>
      </c>
      <c r="X35" s="109">
        <f t="shared" si="18"/>
        <v>18</v>
      </c>
      <c r="Y35" s="91"/>
    </row>
    <row r="36" ht="19.5" customHeight="1">
      <c r="A36" s="4" t="s">
        <v>42</v>
      </c>
      <c r="B36" s="92">
        <f>+'23 서구하반기(24)'!B34+'23 下코모도리그(24)'!B34+'24 上코모도리그(24)'!B36+'24 上디비전리그(24)'!B36</f>
        <v>2</v>
      </c>
      <c r="C36" s="92">
        <f>+'23 서구하반기(24)'!C34+'23 下코모도리그(24)'!C34+'24 上코모도리그(24)'!C36+'24 上디비전리그(24)'!C36</f>
        <v>0</v>
      </c>
      <c r="D36" s="92">
        <f>+'23 서구하반기(24)'!D34+'23 下코모도리그(24)'!D34+'24 上코모도리그(24)'!D36+'24 上디비전리그(24)'!D36</f>
        <v>0</v>
      </c>
      <c r="E36" s="92">
        <f>+'23 서구하반기(24)'!E34+'23 下코모도리그(24)'!E34+'24 上코모도리그(24)'!E36+'24 上디비전리그(24)'!E36</f>
        <v>1</v>
      </c>
      <c r="F36" s="92">
        <f>+'23 서구하반기(24)'!F34+'23 下코모도리그(24)'!F34+'24 上코모도리그(24)'!F36+'24 上디비전리그(24)'!F36</f>
        <v>5</v>
      </c>
      <c r="G36" s="92">
        <f>+'23 서구하반기(24)'!G34+'23 下코모도리그(24)'!G34+'24 上코모도리그(24)'!G36+'24 上디비전리그(24)'!G36</f>
        <v>2</v>
      </c>
      <c r="H36" s="105">
        <f>+'23 서구하반기(24)'!H34+'23 下코모도리그(24)'!H34+'24 上코모도리그(24)'!H36+'24 上디비전리그(24)'!H36</f>
        <v>0.6666666633</v>
      </c>
      <c r="I36" s="106">
        <f>+'23 서구하반기(24)'!I34+'23 下코모도리그(24)'!I34+'24 上코모도리그(24)'!I36+'24 上디비전리그(24)'!I36</f>
        <v>0</v>
      </c>
      <c r="J36" s="92">
        <f>+'23 서구하반기(24)'!J34+'23 下코모도리그(24)'!J34+'24 上코모도리그(24)'!J36+'24 上디비전리그(24)'!J36</f>
        <v>0</v>
      </c>
      <c r="K36" s="107">
        <f>+'23 서구하반기(24)'!K34+'23 下코모도리그(24)'!K34+'24 上코모도리그(24)'!K36+'24 上디비전리그(24)'!K36</f>
        <v>2</v>
      </c>
      <c r="L36" s="107">
        <f>+'23 서구하반기(24)'!L34+'23 下코모도리그(24)'!L34+'24 上코모도리그(24)'!L36+'24 上디비전리그(24)'!L36</f>
        <v>1</v>
      </c>
      <c r="M36" s="106">
        <f>+'23 서구하반기(24)'!M34+'23 下코모도리그(24)'!M34+'24 上코모도리그(24)'!M36+'24 上디비전리그(24)'!M36</f>
        <v>0</v>
      </c>
      <c r="N36" s="92">
        <f>+'23 서구하반기(24)'!N34+'23 下코모도리그(24)'!N34+'24 上코모도리그(24)'!N36+'24 上디비전리그(24)'!N36</f>
        <v>1</v>
      </c>
      <c r="O36" s="92">
        <f>+'23 서구하반기(24)'!O34+'23 下코모도리그(24)'!O34+'24 上코모도리그(24)'!O36+'24 上디비전리그(24)'!O36</f>
        <v>0</v>
      </c>
      <c r="P36" s="108">
        <f t="shared" si="17"/>
        <v>0</v>
      </c>
      <c r="Q36" s="33">
        <f t="shared" si="19"/>
        <v>4.500000023</v>
      </c>
      <c r="R36" s="34">
        <f t="shared" si="20"/>
        <v>0</v>
      </c>
      <c r="S36" s="34">
        <f t="shared" si="21"/>
        <v>0.3333333317</v>
      </c>
      <c r="T36" s="33">
        <f t="shared" si="22"/>
        <v>0</v>
      </c>
      <c r="U36" s="35">
        <f t="shared" si="23"/>
        <v>0</v>
      </c>
      <c r="V36" s="33">
        <f t="shared" si="24"/>
        <v>4.500000023</v>
      </c>
      <c r="X36" s="109">
        <f t="shared" si="18"/>
        <v>60</v>
      </c>
      <c r="Y36" s="91"/>
    </row>
    <row r="37" ht="19.5" customHeight="1">
      <c r="A37" s="4" t="s">
        <v>43</v>
      </c>
      <c r="B37" s="92">
        <f>+'23 서구하반기(24)'!B35+'23 下코모도리그(24)'!B35+'24 上코모도리그(24)'!B37+'24 上디비전리그(24)'!B37</f>
        <v>14</v>
      </c>
      <c r="C37" s="92">
        <f>+'23 서구하반기(24)'!C35+'23 下코모도리그(24)'!C35+'24 上코모도리그(24)'!C37+'24 上디비전리그(24)'!C37</f>
        <v>3</v>
      </c>
      <c r="D37" s="92">
        <f>+'23 서구하반기(24)'!D35+'23 下코모도리그(24)'!D35+'24 上코모도리그(24)'!D37+'24 上디비전리그(24)'!D37</f>
        <v>3</v>
      </c>
      <c r="E37" s="92">
        <f>+'23 서구하반기(24)'!E35+'23 下코모도리그(24)'!E35+'24 上코모도리그(24)'!E37+'24 上디비전리그(24)'!E37</f>
        <v>0</v>
      </c>
      <c r="F37" s="92">
        <f>+'23 서구하반기(24)'!F35+'23 下코모도리그(24)'!F35+'24 上코모도리그(24)'!F37+'24 上디비전리그(24)'!F37</f>
        <v>160</v>
      </c>
      <c r="G37" s="92">
        <f>+'23 서구하반기(24)'!G35+'23 下코모도리그(24)'!G35+'24 上코모도리그(24)'!G37+'24 上디비전리그(24)'!G37</f>
        <v>113</v>
      </c>
      <c r="H37" s="105">
        <f>+'23 서구하반기(24)'!H35+'23 下코모도리그(24)'!H35+'24 上코모도리그(24)'!H37+'24 上디비전리그(24)'!H37</f>
        <v>26.66666632</v>
      </c>
      <c r="I37" s="106">
        <f>+'23 서구하반기(24)'!I35+'23 下코모도리그(24)'!I35+'24 上코모도리그(24)'!I37+'24 上디비전리그(24)'!I37</f>
        <v>31</v>
      </c>
      <c r="J37" s="92">
        <f>+'23 서구하반기(24)'!J35+'23 下코모도리그(24)'!J35+'24 上코모도리그(24)'!J37+'24 上디비전리그(24)'!J37</f>
        <v>0</v>
      </c>
      <c r="K37" s="107">
        <f>+'23 서구하반기(24)'!K35+'23 下코모도리그(24)'!K35+'24 上코모도리그(24)'!K37+'24 上디비전리그(24)'!K37</f>
        <v>33</v>
      </c>
      <c r="L37" s="107">
        <f>+'23 서구하반기(24)'!L35+'23 下코모도리그(24)'!L35+'24 上코모도리그(24)'!L37+'24 上디비전리그(24)'!L37</f>
        <v>10</v>
      </c>
      <c r="M37" s="106">
        <f>+'23 서구하반기(24)'!M35+'23 下코모도리그(24)'!M35+'24 上코모도리그(24)'!M37+'24 上디비전리그(24)'!M37</f>
        <v>45</v>
      </c>
      <c r="N37" s="92">
        <f>+'23 서구하반기(24)'!N35+'23 下코모도리그(24)'!N35+'24 上코모도리그(24)'!N37+'24 上디비전리그(24)'!N37</f>
        <v>42</v>
      </c>
      <c r="O37" s="92">
        <f>+'23 서구하반기(24)'!O35+'23 下코모도리그(24)'!O35+'24 上코모도리그(24)'!O37+'24 上디비전리그(24)'!O37</f>
        <v>35</v>
      </c>
      <c r="P37" s="108">
        <f t="shared" si="17"/>
        <v>11.81250015</v>
      </c>
      <c r="Q37" s="33">
        <f t="shared" si="19"/>
        <v>1.612500021</v>
      </c>
      <c r="R37" s="34">
        <f t="shared" si="20"/>
        <v>1.162500015</v>
      </c>
      <c r="S37" s="34">
        <f t="shared" si="21"/>
        <v>1.90476188</v>
      </c>
      <c r="T37" s="33">
        <f t="shared" si="22"/>
        <v>1.687500022</v>
      </c>
      <c r="U37" s="35">
        <f t="shared" si="23"/>
        <v>0.8333333333</v>
      </c>
      <c r="V37" s="33">
        <f t="shared" si="24"/>
        <v>2.775000036</v>
      </c>
      <c r="X37" s="109">
        <f t="shared" si="18"/>
        <v>26.875</v>
      </c>
      <c r="Y37" s="91"/>
    </row>
    <row r="38" ht="19.5" customHeight="1">
      <c r="A38" s="23" t="s">
        <v>45</v>
      </c>
      <c r="B38" s="23"/>
      <c r="C38" s="23">
        <f t="shared" ref="C38:O38" si="25">SUM(C28:C37)</f>
        <v>16</v>
      </c>
      <c r="D38" s="23">
        <f t="shared" si="25"/>
        <v>13</v>
      </c>
      <c r="E38" s="23">
        <f t="shared" si="25"/>
        <v>2</v>
      </c>
      <c r="F38" s="23">
        <f t="shared" si="25"/>
        <v>792</v>
      </c>
      <c r="G38" s="23">
        <f t="shared" si="25"/>
        <v>601</v>
      </c>
      <c r="H38" s="37">
        <f t="shared" si="25"/>
        <v>121.9996253</v>
      </c>
      <c r="I38" s="23">
        <f t="shared" si="25"/>
        <v>210</v>
      </c>
      <c r="J38" s="23">
        <f t="shared" si="25"/>
        <v>4</v>
      </c>
      <c r="K38" s="23">
        <f t="shared" si="25"/>
        <v>160</v>
      </c>
      <c r="L38" s="23">
        <f t="shared" si="25"/>
        <v>33</v>
      </c>
      <c r="M38" s="23">
        <f t="shared" si="25"/>
        <v>128</v>
      </c>
      <c r="N38" s="23">
        <f t="shared" si="25"/>
        <v>275</v>
      </c>
      <c r="O38" s="23">
        <f t="shared" si="25"/>
        <v>212</v>
      </c>
      <c r="P38" s="38">
        <f t="shared" si="17"/>
        <v>15.6393923</v>
      </c>
      <c r="Q38" s="39">
        <f t="shared" si="19"/>
        <v>1.581972072</v>
      </c>
      <c r="R38" s="40">
        <f t="shared" si="20"/>
        <v>1.721316762</v>
      </c>
      <c r="S38" s="40"/>
      <c r="T38" s="39">
        <f t="shared" si="22"/>
        <v>1.04918355</v>
      </c>
      <c r="U38" s="41">
        <f t="shared" si="23"/>
        <v>0.7709090909</v>
      </c>
      <c r="V38" s="39">
        <f t="shared" si="24"/>
        <v>3.303288834</v>
      </c>
      <c r="X38" s="39"/>
      <c r="Y38" s="91"/>
    </row>
    <row r="39" ht="16.5" customHeight="1"/>
    <row r="40" ht="16.5" customHeight="1"/>
    <row r="41" ht="16.5" customHeight="1">
      <c r="G41" s="53">
        <f>+(K38+L38)/F38</f>
        <v>0.2436868687</v>
      </c>
    </row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7222304344177" right="0.699722230434417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7" width="8.14"/>
    <col customWidth="1" min="18" max="26" width="9.0"/>
  </cols>
  <sheetData>
    <row r="1" ht="16.5" customHeight="1">
      <c r="A1" s="1" t="s">
        <v>94</v>
      </c>
      <c r="B1" s="1"/>
    </row>
    <row r="2" ht="16.5" customHeight="1">
      <c r="A2" s="3" t="s">
        <v>1</v>
      </c>
    </row>
    <row r="3" ht="16.5" customHeight="1">
      <c r="A3" s="11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18</v>
      </c>
      <c r="Q3" s="5" t="s">
        <v>19</v>
      </c>
      <c r="R3" s="5" t="s">
        <v>20</v>
      </c>
    </row>
    <row r="4" ht="16.5" customHeight="1">
      <c r="A4" s="114" t="s">
        <v>24</v>
      </c>
      <c r="B4" s="86">
        <v>2.0</v>
      </c>
      <c r="C4" s="87">
        <v>0.0</v>
      </c>
      <c r="D4" s="86">
        <v>1.0</v>
      </c>
      <c r="E4" s="86">
        <v>1.0</v>
      </c>
      <c r="F4" s="86">
        <v>0.0</v>
      </c>
      <c r="G4" s="86">
        <v>0.0</v>
      </c>
      <c r="H4" s="86">
        <v>0.0</v>
      </c>
      <c r="I4" s="86">
        <v>0.0</v>
      </c>
      <c r="J4" s="86">
        <v>0.0</v>
      </c>
      <c r="K4" s="86">
        <v>0.0</v>
      </c>
      <c r="L4" s="86">
        <v>0.0</v>
      </c>
      <c r="M4" s="86">
        <v>0.0</v>
      </c>
      <c r="N4" s="86">
        <v>0.0</v>
      </c>
      <c r="O4" s="86">
        <v>1.0</v>
      </c>
      <c r="P4" s="9">
        <f t="shared" ref="P4:P6" si="1">+(G4*1+H4*2+I4*3+J4*4)/E4</f>
        <v>0</v>
      </c>
      <c r="Q4" s="9">
        <v>0.0</v>
      </c>
      <c r="R4" s="115">
        <f t="shared" ref="R4:R24" si="2">+Q4+P4</f>
        <v>0</v>
      </c>
    </row>
    <row r="5" ht="16.5" customHeight="1">
      <c r="A5" s="114" t="s">
        <v>25</v>
      </c>
      <c r="B5" s="86">
        <v>6.0</v>
      </c>
      <c r="C5" s="87">
        <v>0.0</v>
      </c>
      <c r="D5" s="86">
        <v>11.0</v>
      </c>
      <c r="E5" s="86">
        <v>3.0</v>
      </c>
      <c r="F5" s="86">
        <v>0.0</v>
      </c>
      <c r="G5" s="86">
        <v>0.0</v>
      </c>
      <c r="H5" s="86">
        <v>0.0</v>
      </c>
      <c r="I5" s="86">
        <v>0.0</v>
      </c>
      <c r="J5" s="86">
        <v>0.0</v>
      </c>
      <c r="K5" s="86">
        <v>2.0</v>
      </c>
      <c r="L5" s="86">
        <v>1.0</v>
      </c>
      <c r="M5" s="86">
        <v>2.0</v>
      </c>
      <c r="N5" s="86">
        <v>8.0</v>
      </c>
      <c r="O5" s="86">
        <v>3.0</v>
      </c>
      <c r="P5" s="9">
        <f t="shared" si="1"/>
        <v>0</v>
      </c>
      <c r="Q5" s="9">
        <v>0.727</v>
      </c>
      <c r="R5" s="115">
        <f t="shared" si="2"/>
        <v>0.727</v>
      </c>
    </row>
    <row r="6" ht="16.5" customHeight="1">
      <c r="A6" s="114" t="s">
        <v>26</v>
      </c>
      <c r="B6" s="86">
        <v>9.0</v>
      </c>
      <c r="C6" s="87">
        <v>0.75</v>
      </c>
      <c r="D6" s="86">
        <v>28.0</v>
      </c>
      <c r="E6" s="86">
        <v>20.0</v>
      </c>
      <c r="F6" s="86">
        <v>15.0</v>
      </c>
      <c r="G6" s="86">
        <v>10.0</v>
      </c>
      <c r="H6" s="86">
        <v>4.0</v>
      </c>
      <c r="I6" s="86">
        <v>1.0</v>
      </c>
      <c r="J6" s="86">
        <v>0.0</v>
      </c>
      <c r="K6" s="86">
        <v>14.0</v>
      </c>
      <c r="L6" s="86">
        <v>11.0</v>
      </c>
      <c r="M6" s="86">
        <v>11.0</v>
      </c>
      <c r="N6" s="86">
        <v>8.0</v>
      </c>
      <c r="O6" s="86">
        <v>1.0</v>
      </c>
      <c r="P6" s="9">
        <f t="shared" si="1"/>
        <v>1.05</v>
      </c>
      <c r="Q6" s="9">
        <v>0.821</v>
      </c>
      <c r="R6" s="115">
        <f t="shared" si="2"/>
        <v>1.871</v>
      </c>
    </row>
    <row r="7" ht="16.5" customHeight="1">
      <c r="A7" s="114" t="s">
        <v>27</v>
      </c>
      <c r="B7" s="86">
        <v>0.0</v>
      </c>
      <c r="C7" s="87"/>
      <c r="D7" s="86">
        <v>0.0</v>
      </c>
      <c r="E7" s="86">
        <v>0.0</v>
      </c>
      <c r="F7" s="86">
        <v>0.0</v>
      </c>
      <c r="G7" s="86">
        <v>0.0</v>
      </c>
      <c r="H7" s="86">
        <v>0.0</v>
      </c>
      <c r="I7" s="86">
        <v>0.0</v>
      </c>
      <c r="J7" s="86">
        <v>0.0</v>
      </c>
      <c r="K7" s="86">
        <v>0.0</v>
      </c>
      <c r="L7" s="86">
        <v>0.0</v>
      </c>
      <c r="M7" s="86">
        <v>0.0</v>
      </c>
      <c r="N7" s="86">
        <v>0.0</v>
      </c>
      <c r="O7" s="86">
        <v>0.0</v>
      </c>
      <c r="P7" s="9">
        <v>0.0</v>
      </c>
      <c r="Q7" s="9">
        <v>0.0</v>
      </c>
      <c r="R7" s="115">
        <f t="shared" si="2"/>
        <v>0</v>
      </c>
    </row>
    <row r="8" ht="16.5" customHeight="1">
      <c r="A8" s="114" t="s">
        <v>28</v>
      </c>
      <c r="B8" s="86">
        <v>9.0</v>
      </c>
      <c r="C8" s="87">
        <v>0.45</v>
      </c>
      <c r="D8" s="86">
        <v>22.0</v>
      </c>
      <c r="E8" s="86">
        <v>20.0</v>
      </c>
      <c r="F8" s="86">
        <v>9.0</v>
      </c>
      <c r="G8" s="86">
        <v>6.0</v>
      </c>
      <c r="H8" s="86">
        <v>3.0</v>
      </c>
      <c r="I8" s="86">
        <v>0.0</v>
      </c>
      <c r="J8" s="86">
        <v>0.0</v>
      </c>
      <c r="K8" s="86">
        <v>8.0</v>
      </c>
      <c r="L8" s="86">
        <v>9.0</v>
      </c>
      <c r="M8" s="86">
        <v>6.0</v>
      </c>
      <c r="N8" s="86">
        <v>2.0</v>
      </c>
      <c r="O8" s="86">
        <v>4.0</v>
      </c>
      <c r="P8" s="9">
        <f t="shared" ref="P8:P11" si="3">+(G8*1+H8*2+I8*3+J8*4)/E8</f>
        <v>0.6</v>
      </c>
      <c r="Q8" s="9">
        <v>0.5</v>
      </c>
      <c r="R8" s="115">
        <f t="shared" si="2"/>
        <v>1.1</v>
      </c>
    </row>
    <row r="9" ht="16.5" customHeight="1">
      <c r="A9" s="114" t="s">
        <v>29</v>
      </c>
      <c r="B9" s="86">
        <v>5.0</v>
      </c>
      <c r="C9" s="87">
        <v>0.333</v>
      </c>
      <c r="D9" s="86">
        <v>13.0</v>
      </c>
      <c r="E9" s="86">
        <v>12.0</v>
      </c>
      <c r="F9" s="86">
        <v>4.0</v>
      </c>
      <c r="G9" s="86">
        <v>3.0</v>
      </c>
      <c r="H9" s="86">
        <v>1.0</v>
      </c>
      <c r="I9" s="86">
        <v>0.0</v>
      </c>
      <c r="J9" s="86">
        <v>0.0</v>
      </c>
      <c r="K9" s="86">
        <v>2.0</v>
      </c>
      <c r="L9" s="86">
        <v>1.0</v>
      </c>
      <c r="M9" s="86">
        <v>2.0</v>
      </c>
      <c r="N9" s="86">
        <v>1.0</v>
      </c>
      <c r="O9" s="86">
        <v>4.0</v>
      </c>
      <c r="P9" s="9">
        <f t="shared" si="3"/>
        <v>0.4166666667</v>
      </c>
      <c r="Q9" s="9">
        <v>0.385</v>
      </c>
      <c r="R9" s="115">
        <f t="shared" si="2"/>
        <v>0.8016666667</v>
      </c>
    </row>
    <row r="10" ht="16.5" customHeight="1">
      <c r="A10" s="114" t="s">
        <v>30</v>
      </c>
      <c r="B10" s="86">
        <v>9.0</v>
      </c>
      <c r="C10" s="87">
        <v>0.357</v>
      </c>
      <c r="D10" s="86">
        <v>31.0</v>
      </c>
      <c r="E10" s="86">
        <v>28.0</v>
      </c>
      <c r="F10" s="86">
        <v>10.0</v>
      </c>
      <c r="G10" s="86">
        <v>6.0</v>
      </c>
      <c r="H10" s="86">
        <v>3.0</v>
      </c>
      <c r="I10" s="86">
        <v>1.0</v>
      </c>
      <c r="J10" s="86">
        <v>0.0</v>
      </c>
      <c r="K10" s="86">
        <v>7.0</v>
      </c>
      <c r="L10" s="86">
        <v>8.0</v>
      </c>
      <c r="M10" s="86">
        <v>5.0</v>
      </c>
      <c r="N10" s="86">
        <v>3.0</v>
      </c>
      <c r="O10" s="86">
        <v>5.0</v>
      </c>
      <c r="P10" s="9">
        <f t="shared" si="3"/>
        <v>0.5357142857</v>
      </c>
      <c r="Q10" s="9">
        <v>0.419</v>
      </c>
      <c r="R10" s="115">
        <f t="shared" si="2"/>
        <v>0.9547142857</v>
      </c>
    </row>
    <row r="11" ht="16.5" customHeight="1">
      <c r="A11" s="114" t="s">
        <v>31</v>
      </c>
      <c r="B11" s="86">
        <v>5.0</v>
      </c>
      <c r="C11" s="87">
        <v>0.364</v>
      </c>
      <c r="D11" s="86">
        <v>13.0</v>
      </c>
      <c r="E11" s="86">
        <v>11.0</v>
      </c>
      <c r="F11" s="86">
        <v>4.0</v>
      </c>
      <c r="G11" s="86">
        <v>4.0</v>
      </c>
      <c r="H11" s="86">
        <v>0.0</v>
      </c>
      <c r="I11" s="86">
        <v>0.0</v>
      </c>
      <c r="J11" s="86">
        <v>0.0</v>
      </c>
      <c r="K11" s="86">
        <v>4.0</v>
      </c>
      <c r="L11" s="86">
        <v>5.0</v>
      </c>
      <c r="M11" s="86">
        <v>3.0</v>
      </c>
      <c r="N11" s="86">
        <v>2.0</v>
      </c>
      <c r="O11" s="86">
        <v>4.0</v>
      </c>
      <c r="P11" s="9">
        <f t="shared" si="3"/>
        <v>0.3636363636</v>
      </c>
      <c r="Q11" s="9">
        <v>0.462</v>
      </c>
      <c r="R11" s="115">
        <f t="shared" si="2"/>
        <v>0.8256363636</v>
      </c>
    </row>
    <row r="12" ht="16.5" customHeight="1">
      <c r="A12" s="114" t="s">
        <v>32</v>
      </c>
      <c r="B12" s="86">
        <v>0.0</v>
      </c>
      <c r="C12" s="87"/>
      <c r="D12" s="86">
        <v>0.0</v>
      </c>
      <c r="E12" s="86">
        <v>0.0</v>
      </c>
      <c r="F12" s="86">
        <v>0.0</v>
      </c>
      <c r="G12" s="86">
        <v>0.0</v>
      </c>
      <c r="H12" s="86">
        <v>0.0</v>
      </c>
      <c r="I12" s="86">
        <v>0.0</v>
      </c>
      <c r="J12" s="86">
        <v>0.0</v>
      </c>
      <c r="K12" s="86">
        <v>0.0</v>
      </c>
      <c r="L12" s="86">
        <v>0.0</v>
      </c>
      <c r="M12" s="86">
        <v>0.0</v>
      </c>
      <c r="N12" s="86">
        <v>0.0</v>
      </c>
      <c r="O12" s="86">
        <v>0.0</v>
      </c>
      <c r="P12" s="9">
        <v>0.0</v>
      </c>
      <c r="Q12" s="9">
        <v>0.0</v>
      </c>
      <c r="R12" s="115">
        <f t="shared" si="2"/>
        <v>0</v>
      </c>
    </row>
    <row r="13" ht="16.5" customHeight="1">
      <c r="A13" s="114" t="s">
        <v>33</v>
      </c>
      <c r="B13" s="86">
        <v>4.0</v>
      </c>
      <c r="C13" s="87">
        <v>0.25</v>
      </c>
      <c r="D13" s="86">
        <v>6.0</v>
      </c>
      <c r="E13" s="86">
        <v>4.0</v>
      </c>
      <c r="F13" s="86">
        <v>1.0</v>
      </c>
      <c r="G13" s="86">
        <v>0.0</v>
      </c>
      <c r="H13" s="86">
        <v>0.0</v>
      </c>
      <c r="I13" s="86">
        <v>0.0</v>
      </c>
      <c r="J13" s="86">
        <v>1.0</v>
      </c>
      <c r="K13" s="86">
        <v>2.0</v>
      </c>
      <c r="L13" s="86">
        <v>3.0</v>
      </c>
      <c r="M13" s="86">
        <v>0.0</v>
      </c>
      <c r="N13" s="86">
        <v>2.0</v>
      </c>
      <c r="O13" s="86">
        <v>1.0</v>
      </c>
      <c r="P13" s="9">
        <f t="shared" ref="P13:P14" si="4">+(G13*1+H13*2+I13*3+J13*4)/E13</f>
        <v>1</v>
      </c>
      <c r="Q13" s="9">
        <v>0.5</v>
      </c>
      <c r="R13" s="115">
        <f t="shared" si="2"/>
        <v>1.5</v>
      </c>
    </row>
    <row r="14" ht="16.5" customHeight="1">
      <c r="A14" s="114" t="s">
        <v>34</v>
      </c>
      <c r="B14" s="86">
        <v>7.0</v>
      </c>
      <c r="C14" s="87">
        <v>0.286</v>
      </c>
      <c r="D14" s="86">
        <v>17.0</v>
      </c>
      <c r="E14" s="86">
        <v>14.0</v>
      </c>
      <c r="F14" s="86">
        <v>4.0</v>
      </c>
      <c r="G14" s="86">
        <v>3.0</v>
      </c>
      <c r="H14" s="86">
        <v>0.0</v>
      </c>
      <c r="I14" s="86">
        <v>1.0</v>
      </c>
      <c r="J14" s="86">
        <v>0.0</v>
      </c>
      <c r="K14" s="86">
        <v>6.0</v>
      </c>
      <c r="L14" s="86">
        <v>1.0</v>
      </c>
      <c r="M14" s="86">
        <v>3.0</v>
      </c>
      <c r="N14" s="86">
        <v>3.0</v>
      </c>
      <c r="O14" s="86">
        <v>5.0</v>
      </c>
      <c r="P14" s="9">
        <f t="shared" si="4"/>
        <v>0.4285714286</v>
      </c>
      <c r="Q14" s="9">
        <v>0.412</v>
      </c>
      <c r="R14" s="115">
        <f t="shared" si="2"/>
        <v>0.8405714286</v>
      </c>
    </row>
    <row r="15" ht="16.5" customHeight="1">
      <c r="A15" s="114" t="s">
        <v>35</v>
      </c>
      <c r="B15" s="86">
        <v>0.0</v>
      </c>
      <c r="C15" s="87"/>
      <c r="D15" s="86">
        <v>0.0</v>
      </c>
      <c r="E15" s="86">
        <v>0.0</v>
      </c>
      <c r="F15" s="86">
        <v>0.0</v>
      </c>
      <c r="G15" s="86">
        <v>0.0</v>
      </c>
      <c r="H15" s="86">
        <v>0.0</v>
      </c>
      <c r="I15" s="86">
        <v>0.0</v>
      </c>
      <c r="J15" s="86">
        <v>0.0</v>
      </c>
      <c r="K15" s="86">
        <v>0.0</v>
      </c>
      <c r="L15" s="86">
        <v>0.0</v>
      </c>
      <c r="M15" s="86">
        <v>0.0</v>
      </c>
      <c r="N15" s="86">
        <v>0.0</v>
      </c>
      <c r="O15" s="86">
        <v>0.0</v>
      </c>
      <c r="P15" s="9">
        <v>0.0</v>
      </c>
      <c r="Q15" s="9">
        <v>0.0</v>
      </c>
      <c r="R15" s="115">
        <f t="shared" si="2"/>
        <v>0</v>
      </c>
    </row>
    <row r="16" ht="16.5" customHeight="1">
      <c r="A16" s="114" t="s">
        <v>36</v>
      </c>
      <c r="B16" s="86">
        <v>6.0</v>
      </c>
      <c r="C16" s="87">
        <v>0.429</v>
      </c>
      <c r="D16" s="86">
        <v>9.0</v>
      </c>
      <c r="E16" s="86">
        <v>7.0</v>
      </c>
      <c r="F16" s="86">
        <v>3.0</v>
      </c>
      <c r="G16" s="86">
        <v>2.0</v>
      </c>
      <c r="H16" s="86">
        <v>1.0</v>
      </c>
      <c r="I16" s="86">
        <v>0.0</v>
      </c>
      <c r="J16" s="86">
        <v>0.0</v>
      </c>
      <c r="K16" s="86">
        <v>1.0</v>
      </c>
      <c r="L16" s="86">
        <v>3.0</v>
      </c>
      <c r="M16" s="86">
        <v>2.0</v>
      </c>
      <c r="N16" s="86">
        <v>2.0</v>
      </c>
      <c r="O16" s="86">
        <v>1.0</v>
      </c>
      <c r="P16" s="9">
        <f>+(G16*1+H16*2+I16*3+J16*4)/E16</f>
        <v>0.5714285714</v>
      </c>
      <c r="Q16" s="9">
        <v>0.556</v>
      </c>
      <c r="R16" s="115">
        <f t="shared" si="2"/>
        <v>1.127428571</v>
      </c>
    </row>
    <row r="17" ht="16.5" customHeight="1">
      <c r="A17" s="114" t="s">
        <v>37</v>
      </c>
      <c r="B17" s="86">
        <v>0.0</v>
      </c>
      <c r="C17" s="87"/>
      <c r="D17" s="86">
        <v>0.0</v>
      </c>
      <c r="E17" s="86">
        <v>0.0</v>
      </c>
      <c r="F17" s="86">
        <v>0.0</v>
      </c>
      <c r="G17" s="86">
        <v>0.0</v>
      </c>
      <c r="H17" s="86">
        <v>0.0</v>
      </c>
      <c r="I17" s="86">
        <v>0.0</v>
      </c>
      <c r="J17" s="86">
        <v>0.0</v>
      </c>
      <c r="K17" s="86">
        <v>0.0</v>
      </c>
      <c r="L17" s="86">
        <v>0.0</v>
      </c>
      <c r="M17" s="86">
        <v>0.0</v>
      </c>
      <c r="N17" s="86">
        <v>0.0</v>
      </c>
      <c r="O17" s="86">
        <v>0.0</v>
      </c>
      <c r="P17" s="9">
        <v>0.0</v>
      </c>
      <c r="Q17" s="9">
        <v>0.0</v>
      </c>
      <c r="R17" s="115">
        <f t="shared" si="2"/>
        <v>0</v>
      </c>
    </row>
    <row r="18" ht="16.5" customHeight="1">
      <c r="A18" s="114" t="s">
        <v>38</v>
      </c>
      <c r="B18" s="86">
        <v>1.0</v>
      </c>
      <c r="C18" s="87">
        <v>0.0</v>
      </c>
      <c r="D18" s="86">
        <v>1.0</v>
      </c>
      <c r="E18" s="86">
        <v>1.0</v>
      </c>
      <c r="F18" s="86">
        <v>0.0</v>
      </c>
      <c r="G18" s="86">
        <v>0.0</v>
      </c>
      <c r="H18" s="86">
        <v>0.0</v>
      </c>
      <c r="I18" s="86">
        <v>0.0</v>
      </c>
      <c r="J18" s="86">
        <v>0.0</v>
      </c>
      <c r="K18" s="86">
        <v>0.0</v>
      </c>
      <c r="L18" s="86">
        <v>0.0</v>
      </c>
      <c r="M18" s="86">
        <v>0.0</v>
      </c>
      <c r="N18" s="86">
        <v>0.0</v>
      </c>
      <c r="O18" s="86">
        <v>1.0</v>
      </c>
      <c r="P18" s="9">
        <f t="shared" ref="P18:P23" si="5">+(G18*1+H18*2+I18*3+J18*4)/E18</f>
        <v>0</v>
      </c>
      <c r="Q18" s="9">
        <v>0.0</v>
      </c>
      <c r="R18" s="115">
        <f t="shared" si="2"/>
        <v>0</v>
      </c>
    </row>
    <row r="19" ht="16.5" customHeight="1">
      <c r="A19" s="114" t="s">
        <v>39</v>
      </c>
      <c r="B19" s="86">
        <v>7.0</v>
      </c>
      <c r="C19" s="87">
        <v>0.429</v>
      </c>
      <c r="D19" s="86">
        <v>18.0</v>
      </c>
      <c r="E19" s="86">
        <v>14.0</v>
      </c>
      <c r="F19" s="86">
        <v>6.0</v>
      </c>
      <c r="G19" s="86">
        <v>6.0</v>
      </c>
      <c r="H19" s="86">
        <v>0.0</v>
      </c>
      <c r="I19" s="86">
        <v>0.0</v>
      </c>
      <c r="J19" s="86">
        <v>0.0</v>
      </c>
      <c r="K19" s="86">
        <v>7.0</v>
      </c>
      <c r="L19" s="86">
        <v>7.0</v>
      </c>
      <c r="M19" s="86">
        <v>3.0</v>
      </c>
      <c r="N19" s="86">
        <v>4.0</v>
      </c>
      <c r="O19" s="86">
        <v>2.0</v>
      </c>
      <c r="P19" s="9">
        <f t="shared" si="5"/>
        <v>0.4285714286</v>
      </c>
      <c r="Q19" s="9">
        <v>0.556</v>
      </c>
      <c r="R19" s="115">
        <f t="shared" si="2"/>
        <v>0.9845714286</v>
      </c>
    </row>
    <row r="20" ht="16.5" customHeight="1">
      <c r="A20" s="114" t="s">
        <v>40</v>
      </c>
      <c r="B20" s="86">
        <v>8.0</v>
      </c>
      <c r="C20" s="87">
        <v>0.333</v>
      </c>
      <c r="D20" s="86">
        <v>18.0</v>
      </c>
      <c r="E20" s="86">
        <v>15.0</v>
      </c>
      <c r="F20" s="86">
        <v>5.0</v>
      </c>
      <c r="G20" s="86">
        <v>3.0</v>
      </c>
      <c r="H20" s="86">
        <v>2.0</v>
      </c>
      <c r="I20" s="86">
        <v>0.0</v>
      </c>
      <c r="J20" s="86">
        <v>0.0</v>
      </c>
      <c r="K20" s="86">
        <v>4.0</v>
      </c>
      <c r="L20" s="86">
        <v>8.0</v>
      </c>
      <c r="M20" s="86">
        <v>6.0</v>
      </c>
      <c r="N20" s="86">
        <v>3.0</v>
      </c>
      <c r="O20" s="86">
        <v>2.0</v>
      </c>
      <c r="P20" s="9">
        <f t="shared" si="5"/>
        <v>0.4666666667</v>
      </c>
      <c r="Q20" s="9">
        <v>0.444</v>
      </c>
      <c r="R20" s="115">
        <f t="shared" si="2"/>
        <v>0.9106666667</v>
      </c>
    </row>
    <row r="21" ht="16.5" customHeight="1">
      <c r="A21" s="114" t="s">
        <v>41</v>
      </c>
      <c r="B21" s="86">
        <v>9.0</v>
      </c>
      <c r="C21" s="87">
        <v>0.56</v>
      </c>
      <c r="D21" s="86">
        <v>27.0</v>
      </c>
      <c r="E21" s="86">
        <v>25.0</v>
      </c>
      <c r="F21" s="86">
        <v>14.0</v>
      </c>
      <c r="G21" s="86">
        <v>13.0</v>
      </c>
      <c r="H21" s="86">
        <v>1.0</v>
      </c>
      <c r="I21" s="86">
        <v>0.0</v>
      </c>
      <c r="J21" s="86">
        <v>0.0</v>
      </c>
      <c r="K21" s="86">
        <v>5.0</v>
      </c>
      <c r="L21" s="86">
        <v>9.0</v>
      </c>
      <c r="M21" s="86">
        <v>4.0</v>
      </c>
      <c r="N21" s="86">
        <v>2.0</v>
      </c>
      <c r="O21" s="86">
        <v>2.0</v>
      </c>
      <c r="P21" s="9">
        <f t="shared" si="5"/>
        <v>0.6</v>
      </c>
      <c r="Q21" s="9">
        <v>0.593</v>
      </c>
      <c r="R21" s="115">
        <f t="shared" si="2"/>
        <v>1.193</v>
      </c>
    </row>
    <row r="22" ht="16.5" customHeight="1">
      <c r="A22" s="114" t="s">
        <v>42</v>
      </c>
      <c r="B22" s="86">
        <v>3.0</v>
      </c>
      <c r="C22" s="87">
        <v>0.25</v>
      </c>
      <c r="D22" s="86">
        <v>6.0</v>
      </c>
      <c r="E22" s="86">
        <v>4.0</v>
      </c>
      <c r="F22" s="86">
        <v>1.0</v>
      </c>
      <c r="G22" s="86">
        <v>1.0</v>
      </c>
      <c r="H22" s="86">
        <v>0.0</v>
      </c>
      <c r="I22" s="86">
        <v>0.0</v>
      </c>
      <c r="J22" s="86">
        <v>0.0</v>
      </c>
      <c r="K22" s="86">
        <v>5.0</v>
      </c>
      <c r="L22" s="86">
        <v>1.0</v>
      </c>
      <c r="M22" s="86">
        <v>4.0</v>
      </c>
      <c r="N22" s="86">
        <v>2.0</v>
      </c>
      <c r="O22" s="86">
        <v>1.0</v>
      </c>
      <c r="P22" s="9">
        <f t="shared" si="5"/>
        <v>0.25</v>
      </c>
      <c r="Q22" s="9">
        <v>0.5</v>
      </c>
      <c r="R22" s="115">
        <f t="shared" si="2"/>
        <v>0.75</v>
      </c>
    </row>
    <row r="23" ht="16.5" customHeight="1">
      <c r="A23" s="114" t="s">
        <v>43</v>
      </c>
      <c r="B23" s="86">
        <v>9.0</v>
      </c>
      <c r="C23" s="87">
        <v>0.5</v>
      </c>
      <c r="D23" s="86">
        <v>24.0</v>
      </c>
      <c r="E23" s="86">
        <v>22.0</v>
      </c>
      <c r="F23" s="86">
        <v>11.0</v>
      </c>
      <c r="G23" s="86">
        <v>6.0</v>
      </c>
      <c r="H23" s="86">
        <v>4.0</v>
      </c>
      <c r="I23" s="86">
        <v>1.0</v>
      </c>
      <c r="J23" s="86">
        <v>0.0</v>
      </c>
      <c r="K23" s="86">
        <v>9.0</v>
      </c>
      <c r="L23" s="86">
        <v>6.0</v>
      </c>
      <c r="M23" s="86">
        <v>3.0</v>
      </c>
      <c r="N23" s="86">
        <v>2.0</v>
      </c>
      <c r="O23" s="86">
        <v>3.0</v>
      </c>
      <c r="P23" s="9">
        <f t="shared" si="5"/>
        <v>0.7727272727</v>
      </c>
      <c r="Q23" s="9">
        <v>0.542</v>
      </c>
      <c r="R23" s="115">
        <f t="shared" si="2"/>
        <v>1.314727273</v>
      </c>
    </row>
    <row r="24" ht="16.5" customHeight="1">
      <c r="A24" s="114" t="s">
        <v>44</v>
      </c>
      <c r="B24" s="86">
        <v>0.0</v>
      </c>
      <c r="C24" s="87"/>
      <c r="D24" s="86">
        <v>0.0</v>
      </c>
      <c r="E24" s="86">
        <v>0.0</v>
      </c>
      <c r="F24" s="86">
        <v>0.0</v>
      </c>
      <c r="G24" s="86">
        <v>0.0</v>
      </c>
      <c r="H24" s="86">
        <v>0.0</v>
      </c>
      <c r="I24" s="86">
        <v>0.0</v>
      </c>
      <c r="J24" s="86">
        <v>0.0</v>
      </c>
      <c r="K24" s="86">
        <v>0.0</v>
      </c>
      <c r="L24" s="86">
        <v>0.0</v>
      </c>
      <c r="M24" s="86">
        <v>0.0</v>
      </c>
      <c r="N24" s="86">
        <v>0.0</v>
      </c>
      <c r="O24" s="86">
        <v>0.0</v>
      </c>
      <c r="P24" s="9">
        <v>0.0</v>
      </c>
      <c r="Q24" s="9">
        <v>0.0</v>
      </c>
      <c r="R24" s="115">
        <f t="shared" si="2"/>
        <v>0</v>
      </c>
    </row>
    <row r="25" ht="16.5" customHeight="1">
      <c r="A25" s="23" t="s">
        <v>45</v>
      </c>
      <c r="B25" s="89"/>
      <c r="C25" s="116">
        <f>+F25/E25</f>
        <v>0.4328358209</v>
      </c>
      <c r="D25" s="89">
        <f t="shared" ref="D25:J25" si="6">SUM(D4:D24)</f>
        <v>245</v>
      </c>
      <c r="E25" s="89">
        <f t="shared" si="6"/>
        <v>201</v>
      </c>
      <c r="F25" s="89">
        <f t="shared" si="6"/>
        <v>87</v>
      </c>
      <c r="G25" s="89">
        <f t="shared" si="6"/>
        <v>63</v>
      </c>
      <c r="H25" s="89">
        <f t="shared" si="6"/>
        <v>19</v>
      </c>
      <c r="I25" s="89">
        <f t="shared" si="6"/>
        <v>4</v>
      </c>
      <c r="J25" s="89">
        <f t="shared" si="6"/>
        <v>1</v>
      </c>
      <c r="K25" s="89">
        <f t="shared" ref="K25:O25" si="7">SUM(K4:K23)</f>
        <v>76</v>
      </c>
      <c r="L25" s="89">
        <f t="shared" si="7"/>
        <v>73</v>
      </c>
      <c r="M25" s="89">
        <f t="shared" si="7"/>
        <v>54</v>
      </c>
      <c r="N25" s="89">
        <f t="shared" si="7"/>
        <v>44</v>
      </c>
      <c r="O25" s="89">
        <f t="shared" si="7"/>
        <v>40</v>
      </c>
      <c r="P25" s="89"/>
      <c r="Q25" s="89"/>
      <c r="R25" s="89"/>
    </row>
    <row r="26" ht="16.5" customHeight="1"/>
    <row r="27" ht="16.5" customHeight="1">
      <c r="A27" s="3" t="s">
        <v>46</v>
      </c>
    </row>
    <row r="28" ht="16.5" customHeight="1">
      <c r="A28" s="4" t="s">
        <v>2</v>
      </c>
      <c r="B28" s="4" t="s">
        <v>3</v>
      </c>
      <c r="C28" s="4" t="s">
        <v>47</v>
      </c>
      <c r="D28" s="4" t="s">
        <v>48</v>
      </c>
      <c r="E28" s="4" t="s">
        <v>49</v>
      </c>
      <c r="F28" s="4" t="s">
        <v>50</v>
      </c>
      <c r="G28" s="4" t="s">
        <v>6</v>
      </c>
      <c r="H28" s="4" t="s">
        <v>51</v>
      </c>
      <c r="I28" s="4" t="s">
        <v>52</v>
      </c>
      <c r="J28" s="4" t="s">
        <v>53</v>
      </c>
      <c r="K28" s="4" t="s">
        <v>54</v>
      </c>
      <c r="L28" s="4" t="s">
        <v>55</v>
      </c>
      <c r="M28" s="4" t="s">
        <v>56</v>
      </c>
      <c r="N28" s="4" t="s">
        <v>57</v>
      </c>
      <c r="O28" s="4" t="s">
        <v>58</v>
      </c>
      <c r="P28" s="4" t="s">
        <v>59</v>
      </c>
    </row>
    <row r="29" ht="16.5" customHeight="1">
      <c r="A29" s="4" t="s">
        <v>27</v>
      </c>
      <c r="B29" s="6">
        <v>1.0</v>
      </c>
      <c r="C29" s="6">
        <v>0.0</v>
      </c>
      <c r="D29" s="6">
        <v>0.0</v>
      </c>
      <c r="E29" s="6">
        <v>0.0</v>
      </c>
      <c r="F29" s="6">
        <v>1.0</v>
      </c>
      <c r="G29" s="6">
        <v>0.0</v>
      </c>
      <c r="H29" s="6">
        <v>0.0</v>
      </c>
      <c r="I29" s="6">
        <v>0.0</v>
      </c>
      <c r="J29" s="6">
        <v>0.0</v>
      </c>
      <c r="K29" s="6">
        <v>1.0</v>
      </c>
      <c r="L29" s="6">
        <v>0.0</v>
      </c>
      <c r="M29" s="6">
        <v>0.0</v>
      </c>
      <c r="N29" s="6">
        <v>0.0</v>
      </c>
      <c r="O29" s="6">
        <v>0.0</v>
      </c>
      <c r="P29" s="32">
        <v>0.0</v>
      </c>
    </row>
    <row r="30" ht="16.5" customHeight="1">
      <c r="A30" s="4" t="s">
        <v>24</v>
      </c>
      <c r="B30" s="6">
        <v>2.0</v>
      </c>
      <c r="C30" s="6">
        <v>0.0</v>
      </c>
      <c r="D30" s="6">
        <v>0.0</v>
      </c>
      <c r="E30" s="6">
        <v>0.0</v>
      </c>
      <c r="F30" s="6">
        <v>2.0</v>
      </c>
      <c r="G30" s="6">
        <v>0.0</v>
      </c>
      <c r="H30" s="6">
        <v>0.0</v>
      </c>
      <c r="I30" s="6">
        <v>0.0</v>
      </c>
      <c r="J30" s="6">
        <v>0.0</v>
      </c>
      <c r="K30" s="6">
        <v>2.0</v>
      </c>
      <c r="L30" s="6">
        <v>0.0</v>
      </c>
      <c r="M30" s="6">
        <v>0.0</v>
      </c>
      <c r="N30" s="6">
        <v>1.0</v>
      </c>
      <c r="O30" s="6">
        <v>0.0</v>
      </c>
      <c r="P30" s="32">
        <v>0.0</v>
      </c>
    </row>
    <row r="31" ht="16.5" customHeight="1">
      <c r="A31" s="4" t="s">
        <v>33</v>
      </c>
      <c r="B31" s="6">
        <v>4.0</v>
      </c>
      <c r="C31" s="6">
        <v>2.0</v>
      </c>
      <c r="D31" s="6">
        <v>0.0</v>
      </c>
      <c r="E31" s="6">
        <v>0.0</v>
      </c>
      <c r="F31" s="6">
        <v>36.0</v>
      </c>
      <c r="G31" s="6">
        <v>30.0</v>
      </c>
      <c r="H31" s="6">
        <v>7.1</v>
      </c>
      <c r="I31" s="6">
        <v>10.0</v>
      </c>
      <c r="J31" s="6">
        <v>0.0</v>
      </c>
      <c r="K31" s="6">
        <v>6.0</v>
      </c>
      <c r="L31" s="6">
        <v>0.0</v>
      </c>
      <c r="M31" s="6">
        <v>5.0</v>
      </c>
      <c r="N31" s="6">
        <v>7.0</v>
      </c>
      <c r="O31" s="6">
        <v>3.0</v>
      </c>
      <c r="P31" s="32">
        <f t="shared" ref="P31:P35" si="8">+O31*9/H31</f>
        <v>3.802816901</v>
      </c>
    </row>
    <row r="32" ht="16.5" customHeight="1">
      <c r="A32" s="4" t="s">
        <v>43</v>
      </c>
      <c r="B32" s="6">
        <v>9.0</v>
      </c>
      <c r="C32" s="6">
        <v>2.0</v>
      </c>
      <c r="D32" s="6">
        <v>4.0</v>
      </c>
      <c r="E32" s="6">
        <v>1.0</v>
      </c>
      <c r="F32" s="6">
        <v>180.0</v>
      </c>
      <c r="G32" s="6">
        <v>126.0</v>
      </c>
      <c r="H32" s="6">
        <v>26.0</v>
      </c>
      <c r="I32" s="6">
        <v>40.0</v>
      </c>
      <c r="J32" s="6">
        <v>0.0</v>
      </c>
      <c r="K32" s="6">
        <v>46.0</v>
      </c>
      <c r="L32" s="6">
        <v>7.0</v>
      </c>
      <c r="M32" s="6">
        <v>55.0</v>
      </c>
      <c r="N32" s="6">
        <v>58.0</v>
      </c>
      <c r="O32" s="6">
        <v>25.0</v>
      </c>
      <c r="P32" s="32">
        <f t="shared" si="8"/>
        <v>8.653846154</v>
      </c>
    </row>
    <row r="33" ht="16.5" customHeight="1">
      <c r="A33" s="4" t="s">
        <v>42</v>
      </c>
      <c r="B33" s="6">
        <v>3.0</v>
      </c>
      <c r="C33" s="6">
        <v>2.0</v>
      </c>
      <c r="D33" s="6">
        <v>0.0</v>
      </c>
      <c r="E33" s="6">
        <v>0.0</v>
      </c>
      <c r="F33" s="6">
        <v>44.0</v>
      </c>
      <c r="G33" s="6">
        <v>26.0</v>
      </c>
      <c r="H33" s="6">
        <v>7.0</v>
      </c>
      <c r="I33" s="6">
        <v>9.0</v>
      </c>
      <c r="J33" s="6">
        <v>0.0</v>
      </c>
      <c r="K33" s="6">
        <v>17.0</v>
      </c>
      <c r="L33" s="6">
        <v>0.0</v>
      </c>
      <c r="M33" s="6">
        <v>10.0</v>
      </c>
      <c r="N33" s="6">
        <v>10.0</v>
      </c>
      <c r="O33" s="6">
        <v>8.0</v>
      </c>
      <c r="P33" s="32">
        <f t="shared" si="8"/>
        <v>10.28571429</v>
      </c>
    </row>
    <row r="34" ht="16.5" customHeight="1">
      <c r="A34" s="4" t="s">
        <v>36</v>
      </c>
      <c r="B34" s="6">
        <v>3.0</v>
      </c>
      <c r="C34" s="6">
        <v>0.0</v>
      </c>
      <c r="D34" s="6">
        <v>0.0</v>
      </c>
      <c r="E34" s="6">
        <v>0.0</v>
      </c>
      <c r="F34" s="6">
        <v>16.0</v>
      </c>
      <c r="G34" s="6">
        <v>9.0</v>
      </c>
      <c r="H34" s="6">
        <v>2.0</v>
      </c>
      <c r="I34" s="6">
        <v>4.0</v>
      </c>
      <c r="J34" s="6">
        <v>0.0</v>
      </c>
      <c r="K34" s="6">
        <v>6.0</v>
      </c>
      <c r="L34" s="6">
        <v>0.0</v>
      </c>
      <c r="M34" s="6">
        <v>2.0</v>
      </c>
      <c r="N34" s="6">
        <v>6.0</v>
      </c>
      <c r="O34" s="6">
        <v>5.0</v>
      </c>
      <c r="P34" s="32">
        <f t="shared" si="8"/>
        <v>22.5</v>
      </c>
    </row>
    <row r="35" ht="16.5" customHeight="1">
      <c r="A35" s="23" t="s">
        <v>45</v>
      </c>
      <c r="B35" s="23"/>
      <c r="C35" s="23">
        <f t="shared" ref="C35:O35" si="9">SUM(C29:C34)</f>
        <v>6</v>
      </c>
      <c r="D35" s="23">
        <f t="shared" si="9"/>
        <v>4</v>
      </c>
      <c r="E35" s="23">
        <f t="shared" si="9"/>
        <v>1</v>
      </c>
      <c r="F35" s="23">
        <f t="shared" si="9"/>
        <v>279</v>
      </c>
      <c r="G35" s="23">
        <f t="shared" si="9"/>
        <v>191</v>
      </c>
      <c r="H35" s="37">
        <f t="shared" si="9"/>
        <v>42.1</v>
      </c>
      <c r="I35" s="23">
        <f t="shared" si="9"/>
        <v>63</v>
      </c>
      <c r="J35" s="23">
        <f t="shared" si="9"/>
        <v>0</v>
      </c>
      <c r="K35" s="23">
        <f t="shared" si="9"/>
        <v>78</v>
      </c>
      <c r="L35" s="23">
        <f t="shared" si="9"/>
        <v>7</v>
      </c>
      <c r="M35" s="23">
        <f t="shared" si="9"/>
        <v>72</v>
      </c>
      <c r="N35" s="23">
        <f t="shared" si="9"/>
        <v>82</v>
      </c>
      <c r="O35" s="23">
        <f t="shared" si="9"/>
        <v>41</v>
      </c>
      <c r="P35" s="38">
        <f t="shared" si="8"/>
        <v>8.764845606</v>
      </c>
    </row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7222304344177" right="0.699722230434417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0" width="8.14"/>
    <col customWidth="1" min="21" max="21" width="8.0"/>
    <col customWidth="1" min="22" max="26" width="9.0"/>
  </cols>
  <sheetData>
    <row r="1" ht="16.5" customHeight="1">
      <c r="A1" s="1" t="s">
        <v>95</v>
      </c>
    </row>
    <row r="2" ht="16.5" customHeight="1">
      <c r="A2" s="3" t="s">
        <v>1</v>
      </c>
    </row>
    <row r="3" ht="18.75" customHeight="1">
      <c r="A3" s="11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18</v>
      </c>
      <c r="Q3" s="5" t="s">
        <v>19</v>
      </c>
      <c r="R3" s="5" t="s">
        <v>20</v>
      </c>
    </row>
    <row r="4" ht="16.5" customHeight="1">
      <c r="A4" s="114" t="s">
        <v>24</v>
      </c>
      <c r="B4" s="92">
        <v>1.0</v>
      </c>
      <c r="C4" s="117">
        <v>0.0</v>
      </c>
      <c r="D4" s="92">
        <v>0.0</v>
      </c>
      <c r="E4" s="92">
        <v>0.0</v>
      </c>
      <c r="F4" s="92">
        <v>0.0</v>
      </c>
      <c r="G4" s="92">
        <v>0.0</v>
      </c>
      <c r="H4" s="92">
        <v>0.0</v>
      </c>
      <c r="I4" s="92">
        <v>0.0</v>
      </c>
      <c r="J4" s="92">
        <v>0.0</v>
      </c>
      <c r="K4" s="92">
        <v>0.0</v>
      </c>
      <c r="L4" s="92">
        <v>0.0</v>
      </c>
      <c r="M4" s="92">
        <v>0.0</v>
      </c>
      <c r="N4" s="92">
        <v>0.0</v>
      </c>
      <c r="O4" s="92">
        <v>0.0</v>
      </c>
      <c r="P4" s="9">
        <v>0.0</v>
      </c>
      <c r="Q4" s="118">
        <v>0.0</v>
      </c>
      <c r="R4" s="11">
        <f t="shared" ref="R4:R24" si="1">+Q4+P4</f>
        <v>0</v>
      </c>
    </row>
    <row r="5" ht="16.5" customHeight="1">
      <c r="A5" s="114" t="s">
        <v>25</v>
      </c>
      <c r="B5" s="92">
        <v>5.0</v>
      </c>
      <c r="C5" s="117">
        <v>0.5</v>
      </c>
      <c r="D5" s="92">
        <v>12.0</v>
      </c>
      <c r="E5" s="92">
        <v>8.0</v>
      </c>
      <c r="F5" s="92">
        <v>4.0</v>
      </c>
      <c r="G5" s="92">
        <v>4.0</v>
      </c>
      <c r="H5" s="92">
        <v>0.0</v>
      </c>
      <c r="I5" s="92">
        <v>0.0</v>
      </c>
      <c r="J5" s="92">
        <v>0.0</v>
      </c>
      <c r="K5" s="92">
        <v>3.0</v>
      </c>
      <c r="L5" s="92">
        <v>5.0</v>
      </c>
      <c r="M5" s="92">
        <v>1.0</v>
      </c>
      <c r="N5" s="92">
        <v>4.0</v>
      </c>
      <c r="O5" s="92">
        <v>3.0</v>
      </c>
      <c r="P5" s="9">
        <f t="shared" ref="P5:P11" si="2">+(G5*1+H5*2+I5*3+J5*4)/E5</f>
        <v>0.5</v>
      </c>
      <c r="Q5" s="118">
        <v>0.667</v>
      </c>
      <c r="R5" s="11">
        <f t="shared" si="1"/>
        <v>1.167</v>
      </c>
    </row>
    <row r="6" ht="16.5" customHeight="1">
      <c r="A6" s="114" t="s">
        <v>26</v>
      </c>
      <c r="B6" s="92">
        <v>6.0</v>
      </c>
      <c r="C6" s="117">
        <v>0.417</v>
      </c>
      <c r="D6" s="92">
        <v>15.0</v>
      </c>
      <c r="E6" s="92">
        <v>12.0</v>
      </c>
      <c r="F6" s="92">
        <v>5.0</v>
      </c>
      <c r="G6" s="92">
        <v>3.0</v>
      </c>
      <c r="H6" s="92">
        <v>1.0</v>
      </c>
      <c r="I6" s="92">
        <v>1.0</v>
      </c>
      <c r="J6" s="92">
        <v>0.0</v>
      </c>
      <c r="K6" s="92">
        <v>8.0</v>
      </c>
      <c r="L6" s="92">
        <v>7.0</v>
      </c>
      <c r="M6" s="92">
        <v>3.0</v>
      </c>
      <c r="N6" s="92">
        <v>3.0</v>
      </c>
      <c r="O6" s="92">
        <v>2.0</v>
      </c>
      <c r="P6" s="9">
        <f t="shared" si="2"/>
        <v>0.6666666667</v>
      </c>
      <c r="Q6" s="118">
        <v>0.533</v>
      </c>
      <c r="R6" s="11">
        <f t="shared" si="1"/>
        <v>1.199666667</v>
      </c>
    </row>
    <row r="7" ht="16.5" customHeight="1">
      <c r="A7" s="114" t="s">
        <v>27</v>
      </c>
      <c r="B7" s="92">
        <v>1.0</v>
      </c>
      <c r="C7" s="117">
        <v>0.0</v>
      </c>
      <c r="D7" s="92">
        <v>4.0</v>
      </c>
      <c r="E7" s="92">
        <v>4.0</v>
      </c>
      <c r="F7" s="92">
        <v>0.0</v>
      </c>
      <c r="G7" s="92">
        <v>0.0</v>
      </c>
      <c r="H7" s="92">
        <v>0.0</v>
      </c>
      <c r="I7" s="92">
        <v>0.0</v>
      </c>
      <c r="J7" s="92">
        <v>0.0</v>
      </c>
      <c r="K7" s="92">
        <v>0.0</v>
      </c>
      <c r="L7" s="92">
        <v>3.0</v>
      </c>
      <c r="M7" s="92">
        <v>0.0</v>
      </c>
      <c r="N7" s="92">
        <v>0.0</v>
      </c>
      <c r="O7" s="92">
        <v>0.0</v>
      </c>
      <c r="P7" s="9">
        <f t="shared" si="2"/>
        <v>0</v>
      </c>
      <c r="Q7" s="118">
        <v>0.0</v>
      </c>
      <c r="R7" s="11">
        <f t="shared" si="1"/>
        <v>0</v>
      </c>
    </row>
    <row r="8" ht="16.5" customHeight="1">
      <c r="A8" s="114" t="s">
        <v>28</v>
      </c>
      <c r="B8" s="92">
        <v>7.0</v>
      </c>
      <c r="C8" s="117">
        <v>0.455</v>
      </c>
      <c r="D8" s="92">
        <v>17.0</v>
      </c>
      <c r="E8" s="92">
        <v>11.0</v>
      </c>
      <c r="F8" s="92">
        <v>5.0</v>
      </c>
      <c r="G8" s="92">
        <v>3.0</v>
      </c>
      <c r="H8" s="92">
        <v>1.0</v>
      </c>
      <c r="I8" s="92">
        <v>1.0</v>
      </c>
      <c r="J8" s="92">
        <v>0.0</v>
      </c>
      <c r="K8" s="92">
        <v>6.0</v>
      </c>
      <c r="L8" s="92">
        <v>4.0</v>
      </c>
      <c r="M8" s="92">
        <v>2.0</v>
      </c>
      <c r="N8" s="92">
        <v>6.0</v>
      </c>
      <c r="O8" s="92">
        <v>1.0</v>
      </c>
      <c r="P8" s="9">
        <f t="shared" si="2"/>
        <v>0.7272727273</v>
      </c>
      <c r="Q8" s="118">
        <v>0.647</v>
      </c>
      <c r="R8" s="11">
        <f t="shared" si="1"/>
        <v>1.374272727</v>
      </c>
    </row>
    <row r="9" ht="16.5" customHeight="1">
      <c r="A9" s="114" t="s">
        <v>29</v>
      </c>
      <c r="B9" s="92">
        <v>6.0</v>
      </c>
      <c r="C9" s="117">
        <v>0.091</v>
      </c>
      <c r="D9" s="92">
        <v>16.0</v>
      </c>
      <c r="E9" s="92">
        <v>11.0</v>
      </c>
      <c r="F9" s="92">
        <v>1.0</v>
      </c>
      <c r="G9" s="92">
        <v>1.0</v>
      </c>
      <c r="H9" s="92">
        <v>0.0</v>
      </c>
      <c r="I9" s="92">
        <v>0.0</v>
      </c>
      <c r="J9" s="92">
        <v>0.0</v>
      </c>
      <c r="K9" s="92">
        <v>2.0</v>
      </c>
      <c r="L9" s="92">
        <v>2.0</v>
      </c>
      <c r="M9" s="92">
        <v>4.0</v>
      </c>
      <c r="N9" s="92">
        <v>5.0</v>
      </c>
      <c r="O9" s="92">
        <v>9.0</v>
      </c>
      <c r="P9" s="9">
        <f t="shared" si="2"/>
        <v>0.09090909091</v>
      </c>
      <c r="Q9" s="118">
        <v>0.375</v>
      </c>
      <c r="R9" s="11">
        <f t="shared" si="1"/>
        <v>0.4659090909</v>
      </c>
    </row>
    <row r="10" ht="16.5" customHeight="1">
      <c r="A10" s="114" t="s">
        <v>30</v>
      </c>
      <c r="B10" s="92">
        <v>6.0</v>
      </c>
      <c r="C10" s="117">
        <v>0.75</v>
      </c>
      <c r="D10" s="92">
        <v>18.0</v>
      </c>
      <c r="E10" s="92">
        <v>12.0</v>
      </c>
      <c r="F10" s="92">
        <v>9.0</v>
      </c>
      <c r="G10" s="92">
        <v>8.0</v>
      </c>
      <c r="H10" s="92">
        <v>1.0</v>
      </c>
      <c r="I10" s="92">
        <v>0.0</v>
      </c>
      <c r="J10" s="92">
        <v>0.0</v>
      </c>
      <c r="K10" s="92">
        <v>11.0</v>
      </c>
      <c r="L10" s="92">
        <v>8.0</v>
      </c>
      <c r="M10" s="92">
        <v>17.0</v>
      </c>
      <c r="N10" s="92">
        <v>6.0</v>
      </c>
      <c r="O10" s="92">
        <v>0.0</v>
      </c>
      <c r="P10" s="9">
        <f t="shared" si="2"/>
        <v>0.8333333333</v>
      </c>
      <c r="Q10" s="118">
        <v>0.833</v>
      </c>
      <c r="R10" s="11">
        <f t="shared" si="1"/>
        <v>1.666333333</v>
      </c>
    </row>
    <row r="11" ht="16.5" customHeight="1">
      <c r="A11" s="114" t="s">
        <v>31</v>
      </c>
      <c r="B11" s="92">
        <v>6.0</v>
      </c>
      <c r="C11" s="117">
        <v>0.231</v>
      </c>
      <c r="D11" s="92">
        <v>14.0</v>
      </c>
      <c r="E11" s="92">
        <v>13.0</v>
      </c>
      <c r="F11" s="92">
        <v>3.0</v>
      </c>
      <c r="G11" s="92">
        <v>2.0</v>
      </c>
      <c r="H11" s="92">
        <v>1.0</v>
      </c>
      <c r="I11" s="92">
        <v>0.0</v>
      </c>
      <c r="J11" s="92">
        <v>0.0</v>
      </c>
      <c r="K11" s="92">
        <v>3.0</v>
      </c>
      <c r="L11" s="92">
        <v>4.0</v>
      </c>
      <c r="M11" s="92">
        <v>2.0</v>
      </c>
      <c r="N11" s="92">
        <v>1.0</v>
      </c>
      <c r="O11" s="92">
        <v>4.0</v>
      </c>
      <c r="P11" s="9">
        <f t="shared" si="2"/>
        <v>0.3076923077</v>
      </c>
      <c r="Q11" s="118">
        <v>0.286</v>
      </c>
      <c r="R11" s="11">
        <f t="shared" si="1"/>
        <v>0.5936923077</v>
      </c>
    </row>
    <row r="12" ht="16.5" customHeight="1">
      <c r="A12" s="114" t="s">
        <v>32</v>
      </c>
      <c r="B12" s="92">
        <v>0.0</v>
      </c>
      <c r="C12" s="117">
        <v>0.0</v>
      </c>
      <c r="D12" s="92">
        <v>0.0</v>
      </c>
      <c r="E12" s="92">
        <v>0.0</v>
      </c>
      <c r="F12" s="92">
        <v>0.0</v>
      </c>
      <c r="G12" s="92">
        <v>0.0</v>
      </c>
      <c r="H12" s="92">
        <v>0.0</v>
      </c>
      <c r="I12" s="92">
        <v>0.0</v>
      </c>
      <c r="J12" s="92">
        <v>0.0</v>
      </c>
      <c r="K12" s="92">
        <v>0.0</v>
      </c>
      <c r="L12" s="92">
        <v>0.0</v>
      </c>
      <c r="M12" s="92">
        <v>0.0</v>
      </c>
      <c r="N12" s="92">
        <v>0.0</v>
      </c>
      <c r="O12" s="92">
        <v>0.0</v>
      </c>
      <c r="P12" s="9">
        <v>0.0</v>
      </c>
      <c r="Q12" s="118">
        <v>0.0</v>
      </c>
      <c r="R12" s="11">
        <f t="shared" si="1"/>
        <v>0</v>
      </c>
    </row>
    <row r="13" ht="16.5" customHeight="1">
      <c r="A13" s="114" t="s">
        <v>33</v>
      </c>
      <c r="B13" s="92">
        <v>6.0</v>
      </c>
      <c r="C13" s="117">
        <v>0.462</v>
      </c>
      <c r="D13" s="92">
        <v>15.0</v>
      </c>
      <c r="E13" s="92">
        <v>13.0</v>
      </c>
      <c r="F13" s="92">
        <v>6.0</v>
      </c>
      <c r="G13" s="92">
        <v>0.0</v>
      </c>
      <c r="H13" s="92">
        <v>5.0</v>
      </c>
      <c r="I13" s="92">
        <v>1.0</v>
      </c>
      <c r="J13" s="92">
        <v>0.0</v>
      </c>
      <c r="K13" s="92">
        <v>5.0</v>
      </c>
      <c r="L13" s="92">
        <v>9.0</v>
      </c>
      <c r="M13" s="92">
        <v>0.0</v>
      </c>
      <c r="N13" s="92">
        <v>2.0</v>
      </c>
      <c r="O13" s="92">
        <v>1.0</v>
      </c>
      <c r="P13" s="9">
        <f t="shared" ref="P13:P16" si="3">+(G13*1+H13*2+I13*3+J13*4)/E13</f>
        <v>1</v>
      </c>
      <c r="Q13" s="118">
        <v>0.533</v>
      </c>
      <c r="R13" s="11">
        <f t="shared" si="1"/>
        <v>1.533</v>
      </c>
    </row>
    <row r="14" ht="16.5" customHeight="1">
      <c r="A14" s="114" t="s">
        <v>34</v>
      </c>
      <c r="B14" s="92">
        <v>4.0</v>
      </c>
      <c r="C14" s="117">
        <v>0.0</v>
      </c>
      <c r="D14" s="92">
        <v>9.0</v>
      </c>
      <c r="E14" s="92">
        <v>5.0</v>
      </c>
      <c r="F14" s="92">
        <v>0.0</v>
      </c>
      <c r="G14" s="92">
        <v>0.0</v>
      </c>
      <c r="H14" s="92">
        <v>0.0</v>
      </c>
      <c r="I14" s="92">
        <v>0.0</v>
      </c>
      <c r="J14" s="92">
        <v>0.0</v>
      </c>
      <c r="K14" s="92">
        <v>2.0</v>
      </c>
      <c r="L14" s="92">
        <v>1.0</v>
      </c>
      <c r="M14" s="92">
        <v>1.0</v>
      </c>
      <c r="N14" s="92">
        <v>4.0</v>
      </c>
      <c r="O14" s="92">
        <v>3.0</v>
      </c>
      <c r="P14" s="9">
        <f t="shared" si="3"/>
        <v>0</v>
      </c>
      <c r="Q14" s="118">
        <v>0.444</v>
      </c>
      <c r="R14" s="11">
        <f t="shared" si="1"/>
        <v>0.444</v>
      </c>
    </row>
    <row r="15" ht="16.5" customHeight="1">
      <c r="A15" s="114" t="s">
        <v>35</v>
      </c>
      <c r="B15" s="92">
        <v>1.0</v>
      </c>
      <c r="C15" s="117">
        <v>0.0</v>
      </c>
      <c r="D15" s="92">
        <v>4.0</v>
      </c>
      <c r="E15" s="92">
        <v>3.0</v>
      </c>
      <c r="F15" s="92">
        <v>0.0</v>
      </c>
      <c r="G15" s="92">
        <v>0.0</v>
      </c>
      <c r="H15" s="92">
        <v>0.0</v>
      </c>
      <c r="I15" s="92">
        <v>0.0</v>
      </c>
      <c r="J15" s="92">
        <v>0.0</v>
      </c>
      <c r="K15" s="92">
        <v>1.0</v>
      </c>
      <c r="L15" s="92">
        <v>0.0</v>
      </c>
      <c r="M15" s="92">
        <v>0.0</v>
      </c>
      <c r="N15" s="92">
        <v>1.0</v>
      </c>
      <c r="O15" s="92">
        <v>2.0</v>
      </c>
      <c r="P15" s="9">
        <f t="shared" si="3"/>
        <v>0</v>
      </c>
      <c r="Q15" s="118">
        <v>0.25</v>
      </c>
      <c r="R15" s="11">
        <f t="shared" si="1"/>
        <v>0.25</v>
      </c>
    </row>
    <row r="16" ht="16.5" customHeight="1">
      <c r="A16" s="114" t="s">
        <v>36</v>
      </c>
      <c r="B16" s="92">
        <v>5.0</v>
      </c>
      <c r="C16" s="117">
        <v>0.2</v>
      </c>
      <c r="D16" s="92">
        <v>8.0</v>
      </c>
      <c r="E16" s="92">
        <v>5.0</v>
      </c>
      <c r="F16" s="92">
        <v>1.0</v>
      </c>
      <c r="G16" s="92">
        <v>1.0</v>
      </c>
      <c r="H16" s="92">
        <v>0.0</v>
      </c>
      <c r="I16" s="92">
        <v>0.0</v>
      </c>
      <c r="J16" s="92">
        <v>0.0</v>
      </c>
      <c r="K16" s="92">
        <v>2.0</v>
      </c>
      <c r="L16" s="92">
        <v>1.0</v>
      </c>
      <c r="M16" s="92">
        <v>2.0</v>
      </c>
      <c r="N16" s="92">
        <v>3.0</v>
      </c>
      <c r="O16" s="92">
        <v>1.0</v>
      </c>
      <c r="P16" s="9">
        <f t="shared" si="3"/>
        <v>0.2</v>
      </c>
      <c r="Q16" s="118">
        <v>0.5</v>
      </c>
      <c r="R16" s="11">
        <f t="shared" si="1"/>
        <v>0.7</v>
      </c>
    </row>
    <row r="17" ht="16.5" customHeight="1">
      <c r="A17" s="114" t="s">
        <v>37</v>
      </c>
      <c r="B17" s="92">
        <v>0.0</v>
      </c>
      <c r="C17" s="117">
        <v>0.0</v>
      </c>
      <c r="D17" s="92">
        <v>0.0</v>
      </c>
      <c r="E17" s="92">
        <v>0.0</v>
      </c>
      <c r="F17" s="92">
        <v>0.0</v>
      </c>
      <c r="G17" s="92">
        <v>0.0</v>
      </c>
      <c r="H17" s="92">
        <v>0.0</v>
      </c>
      <c r="I17" s="92">
        <v>0.0</v>
      </c>
      <c r="J17" s="92">
        <v>0.0</v>
      </c>
      <c r="K17" s="92">
        <v>0.0</v>
      </c>
      <c r="L17" s="92">
        <v>0.0</v>
      </c>
      <c r="M17" s="92">
        <v>0.0</v>
      </c>
      <c r="N17" s="92">
        <v>0.0</v>
      </c>
      <c r="O17" s="92">
        <v>0.0</v>
      </c>
      <c r="P17" s="9">
        <v>0.0</v>
      </c>
      <c r="Q17" s="118">
        <v>0.0</v>
      </c>
      <c r="R17" s="11">
        <f t="shared" si="1"/>
        <v>0</v>
      </c>
    </row>
    <row r="18" ht="16.5" customHeight="1">
      <c r="A18" s="114" t="s">
        <v>38</v>
      </c>
      <c r="B18" s="92">
        <v>5.0</v>
      </c>
      <c r="C18" s="117">
        <v>0.429</v>
      </c>
      <c r="D18" s="92">
        <v>9.0</v>
      </c>
      <c r="E18" s="92">
        <v>7.0</v>
      </c>
      <c r="F18" s="92">
        <v>3.0</v>
      </c>
      <c r="G18" s="92">
        <v>3.0</v>
      </c>
      <c r="H18" s="92">
        <v>0.0</v>
      </c>
      <c r="I18" s="92">
        <v>0.0</v>
      </c>
      <c r="J18" s="92">
        <v>0.0</v>
      </c>
      <c r="K18" s="92">
        <v>2.0</v>
      </c>
      <c r="L18" s="92">
        <v>2.0</v>
      </c>
      <c r="M18" s="92">
        <v>1.0</v>
      </c>
      <c r="N18" s="92">
        <v>2.0</v>
      </c>
      <c r="O18" s="92">
        <v>2.0</v>
      </c>
      <c r="P18" s="9">
        <f t="shared" ref="P18:P23" si="4">+(G18*1+H18*2+I18*3+J18*4)/E18</f>
        <v>0.4285714286</v>
      </c>
      <c r="Q18" s="118">
        <v>0.556</v>
      </c>
      <c r="R18" s="11">
        <f t="shared" si="1"/>
        <v>0.9845714286</v>
      </c>
    </row>
    <row r="19" ht="16.5" customHeight="1">
      <c r="A19" s="114" t="s">
        <v>39</v>
      </c>
      <c r="B19" s="92">
        <v>1.0</v>
      </c>
      <c r="C19" s="117">
        <v>0.5</v>
      </c>
      <c r="D19" s="92">
        <v>3.0</v>
      </c>
      <c r="E19" s="92">
        <v>2.0</v>
      </c>
      <c r="F19" s="92">
        <v>1.0</v>
      </c>
      <c r="G19" s="92">
        <v>1.0</v>
      </c>
      <c r="H19" s="92">
        <v>0.0</v>
      </c>
      <c r="I19" s="92">
        <v>0.0</v>
      </c>
      <c r="J19" s="92">
        <v>0.0</v>
      </c>
      <c r="K19" s="92">
        <v>0.0</v>
      </c>
      <c r="L19" s="92">
        <v>0.0</v>
      </c>
      <c r="M19" s="92">
        <v>1.0</v>
      </c>
      <c r="N19" s="92">
        <v>1.0</v>
      </c>
      <c r="O19" s="92">
        <v>1.0</v>
      </c>
      <c r="P19" s="9">
        <f t="shared" si="4"/>
        <v>0.5</v>
      </c>
      <c r="Q19" s="118">
        <v>0.667</v>
      </c>
      <c r="R19" s="11">
        <f t="shared" si="1"/>
        <v>1.167</v>
      </c>
    </row>
    <row r="20" ht="16.5" customHeight="1">
      <c r="A20" s="114" t="s">
        <v>40</v>
      </c>
      <c r="B20" s="92">
        <v>7.0</v>
      </c>
      <c r="C20" s="117">
        <v>0.143</v>
      </c>
      <c r="D20" s="92">
        <v>14.0</v>
      </c>
      <c r="E20" s="92">
        <v>7.0</v>
      </c>
      <c r="F20" s="92">
        <v>1.0</v>
      </c>
      <c r="G20" s="92">
        <v>1.0</v>
      </c>
      <c r="H20" s="92">
        <v>0.0</v>
      </c>
      <c r="I20" s="92">
        <v>0.0</v>
      </c>
      <c r="J20" s="92">
        <v>0.0</v>
      </c>
      <c r="K20" s="92">
        <v>4.0</v>
      </c>
      <c r="L20" s="92">
        <v>2.0</v>
      </c>
      <c r="M20" s="92">
        <v>4.0</v>
      </c>
      <c r="N20" s="92">
        <v>7.0</v>
      </c>
      <c r="O20" s="92">
        <v>5.0</v>
      </c>
      <c r="P20" s="9">
        <f t="shared" si="4"/>
        <v>0.1428571429</v>
      </c>
      <c r="Q20" s="118">
        <v>0.571</v>
      </c>
      <c r="R20" s="11">
        <f t="shared" si="1"/>
        <v>0.7138571429</v>
      </c>
    </row>
    <row r="21" ht="16.5" customHeight="1">
      <c r="A21" s="114" t="s">
        <v>41</v>
      </c>
      <c r="B21" s="92">
        <v>6.0</v>
      </c>
      <c r="C21" s="117">
        <v>0.545</v>
      </c>
      <c r="D21" s="92">
        <v>15.0</v>
      </c>
      <c r="E21" s="92">
        <v>11.0</v>
      </c>
      <c r="F21" s="92">
        <v>6.0</v>
      </c>
      <c r="G21" s="92">
        <v>4.0</v>
      </c>
      <c r="H21" s="92">
        <v>2.0</v>
      </c>
      <c r="I21" s="92">
        <v>0.0</v>
      </c>
      <c r="J21" s="92">
        <v>0.0</v>
      </c>
      <c r="K21" s="92">
        <v>7.0</v>
      </c>
      <c r="L21" s="92">
        <v>3.0</v>
      </c>
      <c r="M21" s="92">
        <v>5.0</v>
      </c>
      <c r="N21" s="92">
        <v>4.0</v>
      </c>
      <c r="O21" s="92">
        <v>2.0</v>
      </c>
      <c r="P21" s="9">
        <f t="shared" si="4"/>
        <v>0.7272727273</v>
      </c>
      <c r="Q21" s="118">
        <v>0.667</v>
      </c>
      <c r="R21" s="11">
        <f t="shared" si="1"/>
        <v>1.394272727</v>
      </c>
    </row>
    <row r="22" ht="16.5" customHeight="1">
      <c r="A22" s="114" t="s">
        <v>42</v>
      </c>
      <c r="B22" s="92">
        <v>3.0</v>
      </c>
      <c r="C22" s="117">
        <v>0.167</v>
      </c>
      <c r="D22" s="92">
        <v>6.0</v>
      </c>
      <c r="E22" s="92">
        <v>6.0</v>
      </c>
      <c r="F22" s="92">
        <v>1.0</v>
      </c>
      <c r="G22" s="92">
        <v>1.0</v>
      </c>
      <c r="H22" s="92">
        <v>0.0</v>
      </c>
      <c r="I22" s="92">
        <v>0.0</v>
      </c>
      <c r="J22" s="92">
        <v>0.0</v>
      </c>
      <c r="K22" s="92">
        <v>1.0</v>
      </c>
      <c r="L22" s="92">
        <v>1.0</v>
      </c>
      <c r="M22" s="92">
        <v>0.0</v>
      </c>
      <c r="N22" s="92">
        <v>0.0</v>
      </c>
      <c r="O22" s="92">
        <v>3.0</v>
      </c>
      <c r="P22" s="9">
        <f t="shared" si="4"/>
        <v>0.1666666667</v>
      </c>
      <c r="Q22" s="118">
        <v>0.167</v>
      </c>
      <c r="R22" s="11">
        <f t="shared" si="1"/>
        <v>0.3336666667</v>
      </c>
    </row>
    <row r="23" ht="16.5" customHeight="1">
      <c r="A23" s="114" t="s">
        <v>43</v>
      </c>
      <c r="B23" s="92">
        <v>5.0</v>
      </c>
      <c r="C23" s="117">
        <v>0.2</v>
      </c>
      <c r="D23" s="92">
        <v>14.0</v>
      </c>
      <c r="E23" s="92">
        <v>10.0</v>
      </c>
      <c r="F23" s="92">
        <v>2.0</v>
      </c>
      <c r="G23" s="92">
        <v>1.0</v>
      </c>
      <c r="H23" s="92">
        <v>1.0</v>
      </c>
      <c r="I23" s="92">
        <v>0.0</v>
      </c>
      <c r="J23" s="92">
        <v>0.0</v>
      </c>
      <c r="K23" s="92">
        <v>1.0</v>
      </c>
      <c r="L23" s="92">
        <v>5.0</v>
      </c>
      <c r="M23" s="92">
        <v>0.0</v>
      </c>
      <c r="N23" s="92">
        <v>4.0</v>
      </c>
      <c r="O23" s="92">
        <v>5.0</v>
      </c>
      <c r="P23" s="9">
        <f t="shared" si="4"/>
        <v>0.3</v>
      </c>
      <c r="Q23" s="118">
        <v>0.429</v>
      </c>
      <c r="R23" s="11">
        <f t="shared" si="1"/>
        <v>0.729</v>
      </c>
    </row>
    <row r="24" ht="16.5" customHeight="1">
      <c r="A24" s="114" t="s">
        <v>44</v>
      </c>
      <c r="B24" s="92">
        <v>0.0</v>
      </c>
      <c r="C24" s="117">
        <v>0.0</v>
      </c>
      <c r="D24" s="92">
        <v>0.0</v>
      </c>
      <c r="E24" s="92">
        <v>0.0</v>
      </c>
      <c r="F24" s="92">
        <v>0.0</v>
      </c>
      <c r="G24" s="92">
        <v>0.0</v>
      </c>
      <c r="H24" s="92">
        <v>0.0</v>
      </c>
      <c r="I24" s="92">
        <v>0.0</v>
      </c>
      <c r="J24" s="92">
        <v>0.0</v>
      </c>
      <c r="K24" s="92">
        <v>0.0</v>
      </c>
      <c r="L24" s="92">
        <v>0.0</v>
      </c>
      <c r="M24" s="92">
        <v>0.0</v>
      </c>
      <c r="N24" s="92">
        <v>0.0</v>
      </c>
      <c r="O24" s="92">
        <v>0.0</v>
      </c>
      <c r="P24" s="9">
        <v>0.0</v>
      </c>
      <c r="Q24" s="118">
        <v>0.0</v>
      </c>
      <c r="R24" s="11">
        <f t="shared" si="1"/>
        <v>0</v>
      </c>
    </row>
    <row r="25" ht="16.5" customHeight="1">
      <c r="A25" s="119" t="s">
        <v>45</v>
      </c>
      <c r="B25" s="99"/>
      <c r="C25" s="100">
        <f>+F25/E25</f>
        <v>0.3428571429</v>
      </c>
      <c r="D25" s="99">
        <f t="shared" ref="D25:O25" si="5">SUM(D4:D24)</f>
        <v>193</v>
      </c>
      <c r="E25" s="99">
        <f t="shared" si="5"/>
        <v>140</v>
      </c>
      <c r="F25" s="99">
        <f t="shared" si="5"/>
        <v>48</v>
      </c>
      <c r="G25" s="99">
        <f t="shared" si="5"/>
        <v>33</v>
      </c>
      <c r="H25" s="99">
        <f t="shared" si="5"/>
        <v>12</v>
      </c>
      <c r="I25" s="99">
        <f t="shared" si="5"/>
        <v>3</v>
      </c>
      <c r="J25" s="99">
        <f t="shared" si="5"/>
        <v>0</v>
      </c>
      <c r="K25" s="99">
        <f t="shared" si="5"/>
        <v>58</v>
      </c>
      <c r="L25" s="99">
        <f t="shared" si="5"/>
        <v>57</v>
      </c>
      <c r="M25" s="99">
        <f t="shared" si="5"/>
        <v>43</v>
      </c>
      <c r="N25" s="99">
        <f t="shared" si="5"/>
        <v>53</v>
      </c>
      <c r="O25" s="99">
        <f t="shared" si="5"/>
        <v>44</v>
      </c>
      <c r="P25" s="100"/>
      <c r="Q25" s="100"/>
      <c r="R25" s="90"/>
    </row>
    <row r="26" ht="16.5" customHeight="1"/>
    <row r="27" ht="16.5" customHeight="1">
      <c r="A27" s="3" t="s">
        <v>46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</row>
    <row r="28" ht="16.5" customHeight="1">
      <c r="A28" s="30" t="s">
        <v>2</v>
      </c>
      <c r="B28" s="4" t="s">
        <v>3</v>
      </c>
      <c r="C28" s="4" t="s">
        <v>47</v>
      </c>
      <c r="D28" s="4" t="s">
        <v>48</v>
      </c>
      <c r="E28" s="4" t="s">
        <v>49</v>
      </c>
      <c r="F28" s="4" t="s">
        <v>50</v>
      </c>
      <c r="G28" s="4" t="s">
        <v>6</v>
      </c>
      <c r="H28" s="4" t="s">
        <v>51</v>
      </c>
      <c r="I28" s="4" t="s">
        <v>52</v>
      </c>
      <c r="J28" s="4" t="s">
        <v>53</v>
      </c>
      <c r="K28" s="4" t="s">
        <v>54</v>
      </c>
      <c r="L28" s="4" t="s">
        <v>55</v>
      </c>
      <c r="M28" s="4" t="s">
        <v>56</v>
      </c>
      <c r="N28" s="4" t="s">
        <v>57</v>
      </c>
      <c r="O28" s="4" t="s">
        <v>58</v>
      </c>
      <c r="P28" s="4" t="s">
        <v>59</v>
      </c>
    </row>
    <row r="29" ht="16.5" customHeight="1">
      <c r="A29" s="30" t="s">
        <v>24</v>
      </c>
      <c r="B29" s="120">
        <v>4.0</v>
      </c>
      <c r="C29" s="120">
        <v>1.0</v>
      </c>
      <c r="D29" s="120">
        <v>1.0</v>
      </c>
      <c r="E29" s="120">
        <v>0.0</v>
      </c>
      <c r="F29" s="120">
        <v>38.0</v>
      </c>
      <c r="G29" s="120">
        <f t="shared" ref="G29:G34" si="6">+F29-K29-L29</f>
        <v>25</v>
      </c>
      <c r="H29" s="121">
        <v>4.66666</v>
      </c>
      <c r="I29" s="120">
        <v>8.0</v>
      </c>
      <c r="J29" s="120">
        <v>0.0</v>
      </c>
      <c r="K29" s="120">
        <v>11.0</v>
      </c>
      <c r="L29" s="120">
        <v>2.0</v>
      </c>
      <c r="M29" s="120">
        <v>3.0</v>
      </c>
      <c r="N29" s="120">
        <v>14.0</v>
      </c>
      <c r="O29" s="120">
        <v>10.0</v>
      </c>
      <c r="P29" s="122">
        <f t="shared" ref="P29:P35" si="7">+O29*9/H29</f>
        <v>19.28574184</v>
      </c>
      <c r="Q29" s="70"/>
    </row>
    <row r="30" ht="16.5" customHeight="1">
      <c r="A30" s="30" t="s">
        <v>29</v>
      </c>
      <c r="B30" s="120">
        <v>4.0</v>
      </c>
      <c r="C30" s="120">
        <v>0.0</v>
      </c>
      <c r="D30" s="120">
        <v>1.0</v>
      </c>
      <c r="E30" s="120">
        <v>0.0</v>
      </c>
      <c r="F30" s="120">
        <v>28.0</v>
      </c>
      <c r="G30" s="120">
        <f t="shared" si="6"/>
        <v>21</v>
      </c>
      <c r="H30" s="121">
        <v>2.3333</v>
      </c>
      <c r="I30" s="120">
        <v>6.0</v>
      </c>
      <c r="J30" s="120">
        <v>0.0</v>
      </c>
      <c r="K30" s="120">
        <v>6.0</v>
      </c>
      <c r="L30" s="120">
        <v>1.0</v>
      </c>
      <c r="M30" s="120">
        <v>4.0</v>
      </c>
      <c r="N30" s="120">
        <v>12.0</v>
      </c>
      <c r="O30" s="120">
        <v>5.0</v>
      </c>
      <c r="P30" s="122">
        <f t="shared" si="7"/>
        <v>19.2859898</v>
      </c>
    </row>
    <row r="31" ht="16.5" customHeight="1">
      <c r="A31" s="30" t="s">
        <v>33</v>
      </c>
      <c r="B31" s="120">
        <v>5.0</v>
      </c>
      <c r="C31" s="120">
        <v>1.0</v>
      </c>
      <c r="D31" s="120">
        <v>0.0</v>
      </c>
      <c r="E31" s="120">
        <v>1.0</v>
      </c>
      <c r="F31" s="120">
        <v>41.0</v>
      </c>
      <c r="G31" s="120">
        <f t="shared" si="6"/>
        <v>33</v>
      </c>
      <c r="H31" s="121">
        <v>7.6666</v>
      </c>
      <c r="I31" s="120">
        <v>11.0</v>
      </c>
      <c r="J31" s="120">
        <v>0.0</v>
      </c>
      <c r="K31" s="120">
        <v>5.0</v>
      </c>
      <c r="L31" s="120">
        <v>3.0</v>
      </c>
      <c r="M31" s="120">
        <v>14.0</v>
      </c>
      <c r="N31" s="120">
        <v>13.0</v>
      </c>
      <c r="O31" s="120">
        <v>9.0</v>
      </c>
      <c r="P31" s="122">
        <f t="shared" si="7"/>
        <v>10.56530926</v>
      </c>
    </row>
    <row r="32" ht="16.5" customHeight="1">
      <c r="A32" s="30" t="s">
        <v>36</v>
      </c>
      <c r="B32" s="120">
        <v>4.0</v>
      </c>
      <c r="C32" s="120">
        <v>0.0</v>
      </c>
      <c r="D32" s="120">
        <v>1.0</v>
      </c>
      <c r="E32" s="120">
        <v>0.0</v>
      </c>
      <c r="F32" s="120">
        <v>62.0</v>
      </c>
      <c r="G32" s="120">
        <f t="shared" si="6"/>
        <v>41</v>
      </c>
      <c r="H32" s="121">
        <v>7.6666</v>
      </c>
      <c r="I32" s="120">
        <v>18.0</v>
      </c>
      <c r="J32" s="120">
        <v>2.0</v>
      </c>
      <c r="K32" s="120">
        <v>18.0</v>
      </c>
      <c r="L32" s="120">
        <v>3.0</v>
      </c>
      <c r="M32" s="120">
        <v>12.0</v>
      </c>
      <c r="N32" s="120">
        <v>26.0</v>
      </c>
      <c r="O32" s="120">
        <v>18.0</v>
      </c>
      <c r="P32" s="122">
        <f t="shared" si="7"/>
        <v>21.13061853</v>
      </c>
    </row>
    <row r="33" ht="16.5" customHeight="1">
      <c r="A33" s="30" t="s">
        <v>42</v>
      </c>
      <c r="B33" s="120">
        <v>2.0</v>
      </c>
      <c r="C33" s="120">
        <v>0.0</v>
      </c>
      <c r="D33" s="120">
        <v>2.0</v>
      </c>
      <c r="E33" s="120">
        <v>0.0</v>
      </c>
      <c r="F33" s="120">
        <v>39.0</v>
      </c>
      <c r="G33" s="120">
        <f t="shared" si="6"/>
        <v>21</v>
      </c>
      <c r="H33" s="121">
        <v>4.3333</v>
      </c>
      <c r="I33" s="120">
        <v>5.0</v>
      </c>
      <c r="J33" s="120">
        <v>1.0</v>
      </c>
      <c r="K33" s="120">
        <v>18.0</v>
      </c>
      <c r="L33" s="120">
        <v>0.0</v>
      </c>
      <c r="M33" s="120">
        <v>3.0</v>
      </c>
      <c r="N33" s="120">
        <v>19.0</v>
      </c>
      <c r="O33" s="120">
        <v>12.0</v>
      </c>
      <c r="P33" s="122">
        <f t="shared" si="7"/>
        <v>24.92326864</v>
      </c>
    </row>
    <row r="34" ht="16.5" customHeight="1">
      <c r="A34" s="30" t="s">
        <v>43</v>
      </c>
      <c r="B34" s="120">
        <v>4.0</v>
      </c>
      <c r="C34" s="120">
        <v>1.0</v>
      </c>
      <c r="D34" s="120">
        <v>0.0</v>
      </c>
      <c r="E34" s="120">
        <v>2.0</v>
      </c>
      <c r="F34" s="120">
        <v>36.0</v>
      </c>
      <c r="G34" s="120">
        <f t="shared" si="6"/>
        <v>29</v>
      </c>
      <c r="H34" s="121">
        <v>7.3333</v>
      </c>
      <c r="I34" s="120">
        <v>8.0</v>
      </c>
      <c r="J34" s="120">
        <v>1.0</v>
      </c>
      <c r="K34" s="120">
        <v>7.0</v>
      </c>
      <c r="L34" s="120">
        <v>0.0</v>
      </c>
      <c r="M34" s="120">
        <v>8.0</v>
      </c>
      <c r="N34" s="120">
        <v>11.0</v>
      </c>
      <c r="O34" s="120">
        <v>10.0</v>
      </c>
      <c r="P34" s="122">
        <f t="shared" si="7"/>
        <v>12.27278306</v>
      </c>
    </row>
    <row r="35" ht="16.5" customHeight="1">
      <c r="A35" s="123" t="s">
        <v>45</v>
      </c>
      <c r="B35" s="23"/>
      <c r="C35" s="23">
        <f t="shared" ref="C35:O35" si="8">SUM(C29:C34)</f>
        <v>3</v>
      </c>
      <c r="D35" s="23">
        <f t="shared" si="8"/>
        <v>5</v>
      </c>
      <c r="E35" s="23">
        <f t="shared" si="8"/>
        <v>3</v>
      </c>
      <c r="F35" s="23">
        <f t="shared" si="8"/>
        <v>244</v>
      </c>
      <c r="G35" s="23">
        <f t="shared" si="8"/>
        <v>170</v>
      </c>
      <c r="H35" s="37">
        <f t="shared" si="8"/>
        <v>33.99976</v>
      </c>
      <c r="I35" s="23">
        <f t="shared" si="8"/>
        <v>56</v>
      </c>
      <c r="J35" s="23">
        <f t="shared" si="8"/>
        <v>4</v>
      </c>
      <c r="K35" s="23">
        <f t="shared" si="8"/>
        <v>65</v>
      </c>
      <c r="L35" s="23">
        <f t="shared" si="8"/>
        <v>9</v>
      </c>
      <c r="M35" s="23">
        <f t="shared" si="8"/>
        <v>44</v>
      </c>
      <c r="N35" s="23">
        <f t="shared" si="8"/>
        <v>95</v>
      </c>
      <c r="O35" s="23">
        <f t="shared" si="8"/>
        <v>64</v>
      </c>
      <c r="P35" s="38">
        <f t="shared" si="7"/>
        <v>16.94129606</v>
      </c>
    </row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7222304344177" right="0.6997222304344177" top="0.75"/>
  <pageSetup paperSize="9" orientation="portrait"/>
  <drawing r:id="rId1"/>
</worksheet>
</file>