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2815\Desktop\RASCAL\"/>
    </mc:Choice>
  </mc:AlternateContent>
  <xr:revisionPtr revIDLastSave="0" documentId="13_ncr:1_{F5FF33E2-E7FC-44DE-9517-65A9C03FF77B}" xr6:coauthVersionLast="47" xr6:coauthVersionMax="47" xr10:uidLastSave="{00000000-0000-0000-0000-000000000000}"/>
  <bookViews>
    <workbookView xWindow="-120" yWindow="-120" windowWidth="29040" windowHeight="15840" tabRatio="864" firstSheet="1" activeTab="15" xr2:uid="{00000000-000D-0000-FFFF-FFFF00000000}"/>
  </bookViews>
  <sheets>
    <sheet name="통산 성적(~'23)" sheetId="1" state="hidden" r:id="rId1"/>
    <sheet name="통산 성적(~'24)" sheetId="11" r:id="rId2"/>
    <sheet name="시즌별 정리" sheetId="2" r:id="rId3"/>
    <sheet name="통산 성적(~'24) (김희제 포함)" sheetId="17" state="hidden" r:id="rId4"/>
    <sheet name="22년 시즌" sheetId="3" r:id="rId5"/>
    <sheet name="23년 시즌" sheetId="5" r:id="rId6"/>
    <sheet name="24년 시즌" sheetId="10" r:id="rId7"/>
    <sheet name="22년 샘프리그(22')" sheetId="4" state="hidden" r:id="rId8"/>
    <sheet name="22년 드림즈(23')" sheetId="6" state="hidden" r:id="rId9"/>
    <sheet name="23년 상반기 코모도(23')" sheetId="7" state="hidden" r:id="rId10"/>
    <sheet name="23년 디비전 리그(23')" sheetId="8" state="hidden" r:id="rId11"/>
    <sheet name="23 서구하반기('24)" sheetId="14" r:id="rId12"/>
    <sheet name="23 下코모도리그('24)" sheetId="13" r:id="rId13"/>
    <sheet name="24 上코모도리그('24)" sheetId="19" r:id="rId14"/>
    <sheet name="24 上디비전리그('24)" sheetId="20" r:id="rId15"/>
    <sheet name="24년 시즌 (민석이 제공용)" sheetId="21" r:id="rId16"/>
  </sheets>
  <definedNames>
    <definedName name="_xlnm._FilterDatabase" localSheetId="13" hidden="1">'24 上코모도리그(''24)'!#REF!</definedName>
    <definedName name="_xlnm._FilterDatabase" localSheetId="6" hidden="1">'24년 시즌'!$A$3:$X$23</definedName>
    <definedName name="_xlnm._FilterDatabase" localSheetId="15" hidden="1">'24년 시즌 (민석이 제공용)'!$A$3:$X$23</definedName>
    <definedName name="_xlnm._FilterDatabase" localSheetId="1" hidden="1">'통산 성적(~''24)'!$A$3:$V$24</definedName>
    <definedName name="_xlnm._FilterDatabase" localSheetId="3" hidden="1">'통산 성적(~''24) (김희제 포함)'!$A$3:$V$25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1" l="1"/>
  <c r="O37" i="21"/>
  <c r="P37" i="21" s="1"/>
  <c r="N37" i="21"/>
  <c r="U37" i="21" s="1"/>
  <c r="M37" i="21"/>
  <c r="T37" i="21" s="1"/>
  <c r="L37" i="21"/>
  <c r="K37" i="21"/>
  <c r="Q37" i="21" s="1"/>
  <c r="J37" i="21"/>
  <c r="I37" i="21"/>
  <c r="R37" i="21" s="1"/>
  <c r="H37" i="21"/>
  <c r="G37" i="21"/>
  <c r="F37" i="21"/>
  <c r="E37" i="21"/>
  <c r="D37" i="21"/>
  <c r="C37" i="21"/>
  <c r="B37" i="21"/>
  <c r="T36" i="21"/>
  <c r="O36" i="21"/>
  <c r="P36" i="21" s="1"/>
  <c r="N36" i="21"/>
  <c r="M36" i="21"/>
  <c r="L36" i="21"/>
  <c r="K36" i="21"/>
  <c r="J36" i="21"/>
  <c r="I36" i="21"/>
  <c r="V36" i="21" s="1"/>
  <c r="H36" i="21"/>
  <c r="S36" i="21" s="1"/>
  <c r="G36" i="21"/>
  <c r="F36" i="21"/>
  <c r="E36" i="21"/>
  <c r="D36" i="21"/>
  <c r="C36" i="21"/>
  <c r="B36" i="21"/>
  <c r="O35" i="21"/>
  <c r="P35" i="21" s="1"/>
  <c r="N35" i="21"/>
  <c r="U35" i="21" s="1"/>
  <c r="M35" i="21"/>
  <c r="T35" i="21" s="1"/>
  <c r="L35" i="21"/>
  <c r="K35" i="21"/>
  <c r="Q35" i="21" s="1"/>
  <c r="J35" i="21"/>
  <c r="I35" i="21"/>
  <c r="V35" i="21" s="1"/>
  <c r="H35" i="21"/>
  <c r="G35" i="21"/>
  <c r="F35" i="21"/>
  <c r="E35" i="21"/>
  <c r="D35" i="21"/>
  <c r="C35" i="21"/>
  <c r="B35" i="21"/>
  <c r="O34" i="21"/>
  <c r="N34" i="21"/>
  <c r="M34" i="21"/>
  <c r="L34" i="21"/>
  <c r="K34" i="21"/>
  <c r="J34" i="21"/>
  <c r="I34" i="21"/>
  <c r="R34" i="21" s="1"/>
  <c r="H34" i="21"/>
  <c r="S34" i="21" s="1"/>
  <c r="G34" i="21"/>
  <c r="F34" i="21"/>
  <c r="X34" i="21" s="1"/>
  <c r="E34" i="21"/>
  <c r="D34" i="21"/>
  <c r="C34" i="21"/>
  <c r="B34" i="21"/>
  <c r="O33" i="21"/>
  <c r="P33" i="21" s="1"/>
  <c r="N33" i="21"/>
  <c r="U33" i="21" s="1"/>
  <c r="M33" i="21"/>
  <c r="T33" i="21" s="1"/>
  <c r="L33" i="21"/>
  <c r="K33" i="21"/>
  <c r="Q33" i="21" s="1"/>
  <c r="J33" i="21"/>
  <c r="I33" i="21"/>
  <c r="R33" i="21" s="1"/>
  <c r="H33" i="21"/>
  <c r="G33" i="21"/>
  <c r="F33" i="21"/>
  <c r="E33" i="21"/>
  <c r="D33" i="21"/>
  <c r="C33" i="21"/>
  <c r="B33" i="21"/>
  <c r="X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O31" i="21"/>
  <c r="N31" i="21"/>
  <c r="M31" i="21"/>
  <c r="T31" i="21" s="1"/>
  <c r="L31" i="21"/>
  <c r="K31" i="21"/>
  <c r="J31" i="21"/>
  <c r="I31" i="21"/>
  <c r="H31" i="21"/>
  <c r="S31" i="21" s="1"/>
  <c r="G31" i="21"/>
  <c r="F31" i="21"/>
  <c r="E31" i="21"/>
  <c r="D31" i="21"/>
  <c r="C31" i="21"/>
  <c r="B31" i="21"/>
  <c r="O30" i="21"/>
  <c r="U30" i="21" s="1"/>
  <c r="N30" i="21"/>
  <c r="M30" i="21"/>
  <c r="T30" i="21" s="1"/>
  <c r="L30" i="21"/>
  <c r="K30" i="21"/>
  <c r="J30" i="21"/>
  <c r="I30" i="21"/>
  <c r="H30" i="21"/>
  <c r="S30" i="21" s="1"/>
  <c r="G30" i="21"/>
  <c r="F30" i="21"/>
  <c r="E30" i="21"/>
  <c r="D30" i="21"/>
  <c r="C30" i="21"/>
  <c r="B30" i="21"/>
  <c r="O29" i="21"/>
  <c r="U29" i="21" s="1"/>
  <c r="N29" i="21"/>
  <c r="M29" i="21"/>
  <c r="T29" i="21" s="1"/>
  <c r="L29" i="21"/>
  <c r="V29" i="21" s="1"/>
  <c r="K29" i="21"/>
  <c r="J29" i="21"/>
  <c r="I29" i="21"/>
  <c r="H29" i="21"/>
  <c r="G29" i="21"/>
  <c r="F29" i="21"/>
  <c r="E29" i="21"/>
  <c r="D29" i="21"/>
  <c r="C29" i="21"/>
  <c r="B29" i="21"/>
  <c r="O28" i="21"/>
  <c r="P28" i="21" s="1"/>
  <c r="N28" i="21"/>
  <c r="M28" i="21"/>
  <c r="L28" i="21"/>
  <c r="L38" i="21" s="1"/>
  <c r="K28" i="21"/>
  <c r="J28" i="21"/>
  <c r="J38" i="21" s="1"/>
  <c r="I28" i="21"/>
  <c r="H28" i="21"/>
  <c r="H38" i="21" s="1"/>
  <c r="G28" i="21"/>
  <c r="G38" i="21" s="1"/>
  <c r="F28" i="21"/>
  <c r="E28" i="21"/>
  <c r="D28" i="21"/>
  <c r="D38" i="21" s="1"/>
  <c r="C28" i="21"/>
  <c r="C38" i="21" s="1"/>
  <c r="B28" i="21"/>
  <c r="W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B23" i="21"/>
  <c r="W22" i="21"/>
  <c r="O22" i="21"/>
  <c r="P22" i="21" s="1"/>
  <c r="N22" i="21"/>
  <c r="M22" i="21"/>
  <c r="L22" i="21"/>
  <c r="K22" i="21"/>
  <c r="J22" i="21"/>
  <c r="I22" i="21"/>
  <c r="H22" i="21"/>
  <c r="G22" i="21"/>
  <c r="F22" i="21"/>
  <c r="C22" i="21" s="1"/>
  <c r="E22" i="21"/>
  <c r="D22" i="21"/>
  <c r="B22" i="21"/>
  <c r="W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W20" i="21"/>
  <c r="O20" i="21"/>
  <c r="N20" i="21"/>
  <c r="M20" i="21"/>
  <c r="L20" i="21"/>
  <c r="K20" i="21"/>
  <c r="J20" i="21"/>
  <c r="I20" i="21"/>
  <c r="H20" i="21"/>
  <c r="G20" i="21"/>
  <c r="E20" i="21"/>
  <c r="D20" i="21"/>
  <c r="B20" i="21"/>
  <c r="W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T19" i="21" s="1"/>
  <c r="B19" i="21"/>
  <c r="W18" i="21"/>
  <c r="O18" i="21"/>
  <c r="N18" i="21"/>
  <c r="M18" i="21"/>
  <c r="L18" i="21"/>
  <c r="K18" i="21"/>
  <c r="J18" i="21"/>
  <c r="I18" i="21"/>
  <c r="H18" i="21"/>
  <c r="G18" i="21"/>
  <c r="F18" i="21"/>
  <c r="R18" i="21" s="1"/>
  <c r="E18" i="21"/>
  <c r="D18" i="21"/>
  <c r="P18" i="21" s="1"/>
  <c r="B18" i="21"/>
  <c r="W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W16" i="21"/>
  <c r="O16" i="21"/>
  <c r="N16" i="21"/>
  <c r="M16" i="21"/>
  <c r="L16" i="21"/>
  <c r="K16" i="21"/>
  <c r="J16" i="21"/>
  <c r="I16" i="21"/>
  <c r="H16" i="21"/>
  <c r="G16" i="21"/>
  <c r="F16" i="21"/>
  <c r="C16" i="21" s="1"/>
  <c r="E16" i="21"/>
  <c r="D16" i="21"/>
  <c r="B16" i="21"/>
  <c r="W15" i="21"/>
  <c r="R15" i="21"/>
  <c r="O15" i="21"/>
  <c r="N15" i="21"/>
  <c r="M15" i="21"/>
  <c r="L15" i="21"/>
  <c r="K15" i="21"/>
  <c r="J15" i="21"/>
  <c r="I15" i="21"/>
  <c r="H15" i="21"/>
  <c r="G15" i="21"/>
  <c r="F15" i="21"/>
  <c r="C15" i="21" s="1"/>
  <c r="E15" i="21"/>
  <c r="D15" i="21"/>
  <c r="B15" i="21"/>
  <c r="W14" i="21"/>
  <c r="O14" i="21"/>
  <c r="P14" i="21" s="1"/>
  <c r="N14" i="21"/>
  <c r="M14" i="21"/>
  <c r="L14" i="21"/>
  <c r="K14" i="21"/>
  <c r="J14" i="21"/>
  <c r="I14" i="21"/>
  <c r="H14" i="21"/>
  <c r="G14" i="21"/>
  <c r="F14" i="21"/>
  <c r="E14" i="21"/>
  <c r="D14" i="21"/>
  <c r="B14" i="21"/>
  <c r="W13" i="21"/>
  <c r="O13" i="21"/>
  <c r="N13" i="21"/>
  <c r="M13" i="21"/>
  <c r="L13" i="21"/>
  <c r="K13" i="21"/>
  <c r="J13" i="21"/>
  <c r="I13" i="21"/>
  <c r="H13" i="21"/>
  <c r="G13" i="21"/>
  <c r="F13" i="21"/>
  <c r="R13" i="21" s="1"/>
  <c r="E13" i="21"/>
  <c r="C13" i="21" s="1"/>
  <c r="D13" i="21"/>
  <c r="B13" i="21"/>
  <c r="W12" i="21"/>
  <c r="O12" i="21"/>
  <c r="N12" i="21"/>
  <c r="M12" i="21"/>
  <c r="L12" i="21"/>
  <c r="K12" i="21"/>
  <c r="J12" i="21"/>
  <c r="I12" i="21"/>
  <c r="H12" i="21"/>
  <c r="G12" i="21"/>
  <c r="Q12" i="21" s="1"/>
  <c r="F12" i="21"/>
  <c r="E12" i="21"/>
  <c r="D12" i="21"/>
  <c r="B12" i="21"/>
  <c r="W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P11" i="21" s="1"/>
  <c r="B11" i="21"/>
  <c r="W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R10" i="21" s="1"/>
  <c r="B10" i="21"/>
  <c r="W9" i="21"/>
  <c r="O9" i="21"/>
  <c r="N9" i="21"/>
  <c r="M9" i="21"/>
  <c r="L9" i="21"/>
  <c r="K9" i="21"/>
  <c r="J9" i="21"/>
  <c r="I9" i="21"/>
  <c r="H9" i="21"/>
  <c r="G9" i="21"/>
  <c r="F9" i="21"/>
  <c r="R9" i="21" s="1"/>
  <c r="E9" i="21"/>
  <c r="D9" i="21"/>
  <c r="B9" i="21"/>
  <c r="W8" i="21"/>
  <c r="O8" i="21"/>
  <c r="P8" i="21" s="1"/>
  <c r="N8" i="21"/>
  <c r="M8" i="21"/>
  <c r="L8" i="21"/>
  <c r="K8" i="21"/>
  <c r="J8" i="21"/>
  <c r="I8" i="21"/>
  <c r="H8" i="21"/>
  <c r="G8" i="21"/>
  <c r="F8" i="21"/>
  <c r="C8" i="21" s="1"/>
  <c r="E8" i="21"/>
  <c r="D8" i="21"/>
  <c r="B8" i="21"/>
  <c r="W7" i="21"/>
  <c r="R7" i="21"/>
  <c r="O7" i="21"/>
  <c r="N7" i="21"/>
  <c r="M7" i="21"/>
  <c r="L7" i="21"/>
  <c r="K7" i="21"/>
  <c r="J7" i="21"/>
  <c r="I7" i="21"/>
  <c r="H7" i="21"/>
  <c r="G7" i="21"/>
  <c r="F7" i="21"/>
  <c r="E7" i="21"/>
  <c r="D7" i="21"/>
  <c r="B7" i="21"/>
  <c r="W6" i="21"/>
  <c r="O6" i="21"/>
  <c r="N6" i="21"/>
  <c r="M6" i="21"/>
  <c r="L6" i="21"/>
  <c r="K6" i="21"/>
  <c r="J6" i="21"/>
  <c r="I6" i="21"/>
  <c r="H6" i="21"/>
  <c r="G6" i="21"/>
  <c r="F6" i="21"/>
  <c r="C6" i="21" s="1"/>
  <c r="E6" i="21"/>
  <c r="D6" i="21"/>
  <c r="B6" i="21"/>
  <c r="W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W4" i="21"/>
  <c r="W24" i="21" s="1"/>
  <c r="O4" i="21"/>
  <c r="N4" i="21"/>
  <c r="M4" i="21"/>
  <c r="L4" i="21"/>
  <c r="K4" i="21"/>
  <c r="J4" i="21"/>
  <c r="I4" i="21"/>
  <c r="I24" i="21" s="1"/>
  <c r="H4" i="21"/>
  <c r="G4" i="21"/>
  <c r="F4" i="21"/>
  <c r="E4" i="21"/>
  <c r="D4" i="21"/>
  <c r="B4" i="21"/>
  <c r="U33" i="10"/>
  <c r="X17" i="11"/>
  <c r="Y17" i="11"/>
  <c r="Z17" i="11"/>
  <c r="AA17" i="11"/>
  <c r="AB17" i="11"/>
  <c r="AD17" i="11"/>
  <c r="AE17" i="11"/>
  <c r="X21" i="11"/>
  <c r="Y21" i="11"/>
  <c r="Z21" i="11"/>
  <c r="AA21" i="11"/>
  <c r="AB21" i="11"/>
  <c r="AD21" i="11"/>
  <c r="AE21" i="11"/>
  <c r="X19" i="11"/>
  <c r="Y19" i="11"/>
  <c r="Z19" i="11"/>
  <c r="AA19" i="11"/>
  <c r="AB19" i="11"/>
  <c r="AD19" i="11"/>
  <c r="AE19" i="11"/>
  <c r="X22" i="11"/>
  <c r="Y22" i="11"/>
  <c r="Z22" i="11"/>
  <c r="AA22" i="11"/>
  <c r="AB22" i="11"/>
  <c r="AD22" i="11"/>
  <c r="AE22" i="11"/>
  <c r="X23" i="11"/>
  <c r="Y23" i="11"/>
  <c r="Z23" i="11"/>
  <c r="AA23" i="11"/>
  <c r="AB23" i="11"/>
  <c r="AD23" i="11"/>
  <c r="AE23" i="11"/>
  <c r="E6" i="10"/>
  <c r="F6" i="10"/>
  <c r="E10" i="10"/>
  <c r="F10" i="10"/>
  <c r="E20" i="10"/>
  <c r="F20" i="10"/>
  <c r="P4" i="3"/>
  <c r="R4" i="3" s="1"/>
  <c r="T4" i="3"/>
  <c r="P5" i="3"/>
  <c r="Q5" i="3"/>
  <c r="R5" i="3" s="1"/>
  <c r="T5" i="3"/>
  <c r="P6" i="3"/>
  <c r="Q6" i="3"/>
  <c r="R6" i="3"/>
  <c r="T6" i="3"/>
  <c r="R7" i="3"/>
  <c r="T7" i="3"/>
  <c r="P8" i="3"/>
  <c r="Q8" i="3"/>
  <c r="R8" i="3"/>
  <c r="T8" i="3"/>
  <c r="P9" i="3"/>
  <c r="Q9" i="3"/>
  <c r="R9" i="3" s="1"/>
  <c r="T9" i="3"/>
  <c r="P10" i="3"/>
  <c r="Q10" i="3"/>
  <c r="R10" i="3"/>
  <c r="T10" i="3"/>
  <c r="P11" i="3"/>
  <c r="R11" i="3" s="1"/>
  <c r="Q11" i="3"/>
  <c r="T11" i="3"/>
  <c r="R12" i="3"/>
  <c r="T12" i="3"/>
  <c r="P13" i="3"/>
  <c r="R13" i="3" s="1"/>
  <c r="Q13" i="3"/>
  <c r="T13" i="3"/>
  <c r="P14" i="3"/>
  <c r="Q14" i="3"/>
  <c r="R14" i="3"/>
  <c r="T14" i="3"/>
  <c r="R15" i="3"/>
  <c r="T15" i="3"/>
  <c r="P16" i="3"/>
  <c r="Q16" i="3"/>
  <c r="R16" i="3"/>
  <c r="T16" i="3"/>
  <c r="R17" i="3"/>
  <c r="T17" i="3"/>
  <c r="P18" i="3"/>
  <c r="Q18" i="3"/>
  <c r="R18" i="3"/>
  <c r="T18" i="3"/>
  <c r="P19" i="3"/>
  <c r="Q19" i="3"/>
  <c r="R19" i="3" s="1"/>
  <c r="S19" i="3" s="1"/>
  <c r="T19" i="3"/>
  <c r="P20" i="3"/>
  <c r="Q20" i="3"/>
  <c r="R20" i="3" s="1"/>
  <c r="T20" i="3"/>
  <c r="P21" i="3"/>
  <c r="Q21" i="3"/>
  <c r="R21" i="3" s="1"/>
  <c r="T21" i="3"/>
  <c r="P22" i="3"/>
  <c r="Q22" i="3"/>
  <c r="R22" i="3"/>
  <c r="T22" i="3"/>
  <c r="P23" i="3"/>
  <c r="Q23" i="3"/>
  <c r="R23" i="3" s="1"/>
  <c r="T23" i="3"/>
  <c r="R24" i="3"/>
  <c r="T24" i="3"/>
  <c r="T4" i="5"/>
  <c r="U4" i="5"/>
  <c r="V4" i="5"/>
  <c r="W4" i="5"/>
  <c r="X4" i="5"/>
  <c r="T5" i="5"/>
  <c r="U5" i="5"/>
  <c r="V5" i="5"/>
  <c r="W5" i="5"/>
  <c r="X5" i="5"/>
  <c r="T6" i="5"/>
  <c r="U6" i="5"/>
  <c r="V6" i="5"/>
  <c r="W6" i="5"/>
  <c r="X6" i="5"/>
  <c r="T7" i="5"/>
  <c r="U7" i="5"/>
  <c r="V7" i="5"/>
  <c r="W7" i="5"/>
  <c r="X7" i="5"/>
  <c r="T8" i="5"/>
  <c r="U8" i="5"/>
  <c r="V8" i="5"/>
  <c r="W8" i="5"/>
  <c r="X8" i="5"/>
  <c r="T9" i="5"/>
  <c r="U9" i="5"/>
  <c r="V9" i="5"/>
  <c r="W9" i="5"/>
  <c r="X9" i="5"/>
  <c r="T10" i="5"/>
  <c r="U10" i="5"/>
  <c r="V10" i="5"/>
  <c r="W10" i="5"/>
  <c r="X10" i="5"/>
  <c r="T11" i="5"/>
  <c r="U11" i="5"/>
  <c r="V11" i="5"/>
  <c r="W11" i="5"/>
  <c r="X11" i="5"/>
  <c r="T12" i="5"/>
  <c r="U12" i="5"/>
  <c r="V12" i="5"/>
  <c r="W12" i="5"/>
  <c r="X12" i="5"/>
  <c r="T13" i="5"/>
  <c r="U13" i="5"/>
  <c r="V13" i="5"/>
  <c r="W13" i="5"/>
  <c r="X13" i="5"/>
  <c r="T14" i="5"/>
  <c r="U14" i="5"/>
  <c r="V14" i="5"/>
  <c r="W14" i="5"/>
  <c r="X14" i="5"/>
  <c r="T15" i="5"/>
  <c r="U15" i="5"/>
  <c r="V15" i="5"/>
  <c r="W15" i="5"/>
  <c r="X15" i="5"/>
  <c r="T16" i="5"/>
  <c r="U16" i="5"/>
  <c r="V16" i="5"/>
  <c r="W16" i="5"/>
  <c r="X16" i="5"/>
  <c r="T17" i="5"/>
  <c r="U17" i="5"/>
  <c r="V17" i="5"/>
  <c r="W17" i="5"/>
  <c r="X17" i="5"/>
  <c r="T18" i="5"/>
  <c r="U18" i="5"/>
  <c r="V18" i="5"/>
  <c r="W18" i="5"/>
  <c r="X18" i="5"/>
  <c r="T19" i="5"/>
  <c r="U19" i="5"/>
  <c r="V19" i="5"/>
  <c r="W19" i="5"/>
  <c r="X19" i="5"/>
  <c r="T20" i="5"/>
  <c r="U20" i="5"/>
  <c r="V20" i="5"/>
  <c r="W20" i="5"/>
  <c r="X20" i="5"/>
  <c r="T21" i="5"/>
  <c r="U21" i="5"/>
  <c r="V21" i="5"/>
  <c r="W21" i="5"/>
  <c r="X21" i="5"/>
  <c r="T22" i="5"/>
  <c r="U22" i="5"/>
  <c r="V22" i="5"/>
  <c r="W22" i="5"/>
  <c r="X22" i="5"/>
  <c r="T23" i="5"/>
  <c r="U23" i="5"/>
  <c r="V23" i="5"/>
  <c r="W23" i="5"/>
  <c r="X23" i="5"/>
  <c r="T9" i="19"/>
  <c r="T8" i="19"/>
  <c r="R9" i="19"/>
  <c r="Q9" i="19"/>
  <c r="S9" i="19" s="1"/>
  <c r="P9" i="19"/>
  <c r="C9" i="19"/>
  <c r="B31" i="10"/>
  <c r="H10" i="10"/>
  <c r="D20" i="10"/>
  <c r="P9" i="20"/>
  <c r="P10" i="20"/>
  <c r="P11" i="20"/>
  <c r="P12" i="20"/>
  <c r="P13" i="20"/>
  <c r="P14" i="20"/>
  <c r="U30" i="20"/>
  <c r="V30" i="20"/>
  <c r="T30" i="20"/>
  <c r="S30" i="20"/>
  <c r="R30" i="20"/>
  <c r="Q30" i="20"/>
  <c r="P30" i="20"/>
  <c r="V28" i="20"/>
  <c r="T28" i="20"/>
  <c r="R28" i="20"/>
  <c r="Q28" i="20"/>
  <c r="P28" i="20"/>
  <c r="P23" i="20"/>
  <c r="P31" i="19"/>
  <c r="C13" i="8"/>
  <c r="G13" i="8"/>
  <c r="P13" i="8" s="1"/>
  <c r="R13" i="8" s="1"/>
  <c r="N31" i="10"/>
  <c r="O31" i="10"/>
  <c r="P32" i="5"/>
  <c r="P34" i="20"/>
  <c r="C6" i="19"/>
  <c r="C8" i="19"/>
  <c r="C23" i="19"/>
  <c r="C22" i="19"/>
  <c r="C21" i="19"/>
  <c r="C20" i="19"/>
  <c r="C19" i="19"/>
  <c r="C17" i="19"/>
  <c r="C16" i="19"/>
  <c r="C15" i="19"/>
  <c r="C14" i="19"/>
  <c r="C13" i="19"/>
  <c r="C12" i="19"/>
  <c r="C11" i="19"/>
  <c r="T19" i="19"/>
  <c r="R19" i="19"/>
  <c r="P19" i="19"/>
  <c r="P23" i="19"/>
  <c r="T23" i="19"/>
  <c r="R23" i="19"/>
  <c r="G23" i="19"/>
  <c r="Q23" i="19" s="1"/>
  <c r="D8" i="10"/>
  <c r="C23" i="20"/>
  <c r="C7" i="20"/>
  <c r="R9" i="20"/>
  <c r="C9" i="20"/>
  <c r="C20" i="20"/>
  <c r="R13" i="20"/>
  <c r="C13" i="20"/>
  <c r="B6" i="10"/>
  <c r="D6" i="10"/>
  <c r="H6" i="10"/>
  <c r="I6" i="10"/>
  <c r="J6" i="10"/>
  <c r="K6" i="10"/>
  <c r="L6" i="10"/>
  <c r="M6" i="10"/>
  <c r="O6" i="10"/>
  <c r="B7" i="10"/>
  <c r="D7" i="10"/>
  <c r="E7" i="10"/>
  <c r="F7" i="10"/>
  <c r="H7" i="10"/>
  <c r="I7" i="10"/>
  <c r="J7" i="10"/>
  <c r="K7" i="10"/>
  <c r="L7" i="10"/>
  <c r="M7" i="10"/>
  <c r="O7" i="10"/>
  <c r="B8" i="10"/>
  <c r="E8" i="10"/>
  <c r="F8" i="10"/>
  <c r="H8" i="10"/>
  <c r="I8" i="10"/>
  <c r="J8" i="10"/>
  <c r="K8" i="10"/>
  <c r="L8" i="10"/>
  <c r="M8" i="10"/>
  <c r="O8" i="10"/>
  <c r="B9" i="10"/>
  <c r="D9" i="10"/>
  <c r="E9" i="10"/>
  <c r="F9" i="10"/>
  <c r="H9" i="10"/>
  <c r="I9" i="10"/>
  <c r="J9" i="10"/>
  <c r="K9" i="10"/>
  <c r="L9" i="10"/>
  <c r="M9" i="10"/>
  <c r="O9" i="10"/>
  <c r="B10" i="10"/>
  <c r="D10" i="10"/>
  <c r="I10" i="10"/>
  <c r="J10" i="10"/>
  <c r="K10" i="10"/>
  <c r="L10" i="10"/>
  <c r="M10" i="10"/>
  <c r="O10" i="10"/>
  <c r="B13" i="10"/>
  <c r="D13" i="10"/>
  <c r="E13" i="10"/>
  <c r="F13" i="10"/>
  <c r="H13" i="10"/>
  <c r="I13" i="10"/>
  <c r="J13" i="10"/>
  <c r="K13" i="10"/>
  <c r="L13" i="10"/>
  <c r="M13" i="10"/>
  <c r="O13" i="10"/>
  <c r="B19" i="10"/>
  <c r="D19" i="10"/>
  <c r="E19" i="10"/>
  <c r="F19" i="10"/>
  <c r="H19" i="10"/>
  <c r="I19" i="10"/>
  <c r="J19" i="10"/>
  <c r="K19" i="10"/>
  <c r="L19" i="10"/>
  <c r="M19" i="10"/>
  <c r="O19" i="10"/>
  <c r="B20" i="10"/>
  <c r="H20" i="10"/>
  <c r="I20" i="10"/>
  <c r="J20" i="10"/>
  <c r="K20" i="10"/>
  <c r="L20" i="10"/>
  <c r="M20" i="10"/>
  <c r="O20" i="10"/>
  <c r="B21" i="10"/>
  <c r="D21" i="10"/>
  <c r="E21" i="10"/>
  <c r="F21" i="10"/>
  <c r="H21" i="10"/>
  <c r="I21" i="10"/>
  <c r="J21" i="10"/>
  <c r="K21" i="10"/>
  <c r="L21" i="10"/>
  <c r="M21" i="10"/>
  <c r="O21" i="10"/>
  <c r="B22" i="10"/>
  <c r="D22" i="10"/>
  <c r="E22" i="10"/>
  <c r="F22" i="10"/>
  <c r="H22" i="10"/>
  <c r="I22" i="10"/>
  <c r="J22" i="10"/>
  <c r="K22" i="10"/>
  <c r="L22" i="10"/>
  <c r="M22" i="10"/>
  <c r="O22" i="10"/>
  <c r="B12" i="10"/>
  <c r="D12" i="10"/>
  <c r="E12" i="10"/>
  <c r="F12" i="10"/>
  <c r="H12" i="10"/>
  <c r="I12" i="10"/>
  <c r="J12" i="10"/>
  <c r="K12" i="10"/>
  <c r="L12" i="10"/>
  <c r="M12" i="10"/>
  <c r="O12" i="10"/>
  <c r="B14" i="10"/>
  <c r="D14" i="10"/>
  <c r="E14" i="10"/>
  <c r="F14" i="10"/>
  <c r="H14" i="10"/>
  <c r="I14" i="10"/>
  <c r="J14" i="10"/>
  <c r="K14" i="10"/>
  <c r="L14" i="10"/>
  <c r="M14" i="10"/>
  <c r="O14" i="10"/>
  <c r="B15" i="10"/>
  <c r="D15" i="10"/>
  <c r="E15" i="10"/>
  <c r="F15" i="10"/>
  <c r="H15" i="10"/>
  <c r="I15" i="10"/>
  <c r="J15" i="10"/>
  <c r="K15" i="10"/>
  <c r="L15" i="10"/>
  <c r="M15" i="10"/>
  <c r="O15" i="10"/>
  <c r="B16" i="10"/>
  <c r="D16" i="10"/>
  <c r="E16" i="10"/>
  <c r="F16" i="10"/>
  <c r="H16" i="10"/>
  <c r="I16" i="10"/>
  <c r="J16" i="10"/>
  <c r="K16" i="10"/>
  <c r="L16" i="10"/>
  <c r="M16" i="10"/>
  <c r="O16" i="10"/>
  <c r="B17" i="10"/>
  <c r="D17" i="10"/>
  <c r="E17" i="10"/>
  <c r="F17" i="10"/>
  <c r="F5" i="11" s="1"/>
  <c r="H17" i="10"/>
  <c r="I17" i="10"/>
  <c r="J17" i="10"/>
  <c r="K17" i="10"/>
  <c r="L17" i="10"/>
  <c r="M17" i="10"/>
  <c r="O17" i="10"/>
  <c r="B18" i="10"/>
  <c r="D18" i="10"/>
  <c r="E18" i="10"/>
  <c r="F18" i="10"/>
  <c r="H18" i="10"/>
  <c r="I18" i="10"/>
  <c r="J18" i="10"/>
  <c r="K18" i="10"/>
  <c r="L18" i="10"/>
  <c r="M18" i="10"/>
  <c r="O18" i="10"/>
  <c r="B23" i="10"/>
  <c r="D23" i="10"/>
  <c r="E23" i="10"/>
  <c r="F23" i="10"/>
  <c r="H23" i="10"/>
  <c r="I23" i="10"/>
  <c r="J23" i="10"/>
  <c r="K23" i="10"/>
  <c r="L23" i="10"/>
  <c r="M23" i="10"/>
  <c r="O23" i="10"/>
  <c r="B4" i="10"/>
  <c r="D4" i="10"/>
  <c r="E4" i="10"/>
  <c r="F4" i="10"/>
  <c r="H4" i="10"/>
  <c r="I4" i="10"/>
  <c r="J4" i="10"/>
  <c r="K4" i="10"/>
  <c r="L4" i="10"/>
  <c r="M4" i="10"/>
  <c r="O4" i="10"/>
  <c r="B5" i="10"/>
  <c r="D5" i="10"/>
  <c r="E5" i="10"/>
  <c r="F5" i="10"/>
  <c r="H5" i="10"/>
  <c r="I5" i="10"/>
  <c r="J5" i="10"/>
  <c r="K5" i="10"/>
  <c r="L5" i="10"/>
  <c r="M5" i="10"/>
  <c r="O5" i="10"/>
  <c r="B11" i="10"/>
  <c r="D11" i="10"/>
  <c r="E11" i="10"/>
  <c r="F11" i="10"/>
  <c r="H11" i="10"/>
  <c r="I11" i="10"/>
  <c r="J11" i="10"/>
  <c r="K11" i="10"/>
  <c r="L11" i="10"/>
  <c r="M11" i="10"/>
  <c r="O11" i="10"/>
  <c r="C4" i="20"/>
  <c r="G4" i="20"/>
  <c r="Q4" i="20" s="1"/>
  <c r="P4" i="20"/>
  <c r="R4" i="20"/>
  <c r="T4" i="20"/>
  <c r="C5" i="20"/>
  <c r="G5" i="20"/>
  <c r="P5" i="20"/>
  <c r="Q5" i="20"/>
  <c r="R5" i="20"/>
  <c r="T5" i="20"/>
  <c r="C6" i="20"/>
  <c r="G6" i="20"/>
  <c r="Q6" i="20" s="1"/>
  <c r="P6" i="20"/>
  <c r="R6" i="20"/>
  <c r="C8" i="20"/>
  <c r="G8" i="20"/>
  <c r="Q8" i="20" s="1"/>
  <c r="P8" i="20"/>
  <c r="R8" i="20"/>
  <c r="T8" i="20"/>
  <c r="G9" i="20"/>
  <c r="C10" i="20"/>
  <c r="G10" i="20"/>
  <c r="Q10" i="20" s="1"/>
  <c r="R10" i="20"/>
  <c r="C11" i="20"/>
  <c r="G11" i="20"/>
  <c r="Q11" i="20" s="1"/>
  <c r="R11" i="20"/>
  <c r="T11" i="20"/>
  <c r="C12" i="20"/>
  <c r="G12" i="20"/>
  <c r="Q12" i="20" s="1"/>
  <c r="R12" i="20"/>
  <c r="T12" i="20"/>
  <c r="G13" i="20"/>
  <c r="Q13" i="20" s="1"/>
  <c r="C14" i="20"/>
  <c r="G14" i="20"/>
  <c r="R14" i="20"/>
  <c r="T14" i="20"/>
  <c r="C15" i="20"/>
  <c r="G15" i="20"/>
  <c r="P15" i="20"/>
  <c r="Q15" i="20"/>
  <c r="R15" i="20"/>
  <c r="T15" i="20"/>
  <c r="C16" i="20"/>
  <c r="G16" i="20"/>
  <c r="Q16" i="20" s="1"/>
  <c r="P16" i="20"/>
  <c r="R16" i="20"/>
  <c r="C17" i="20"/>
  <c r="G17" i="20"/>
  <c r="Q17" i="20" s="1"/>
  <c r="P17" i="20"/>
  <c r="R17" i="20"/>
  <c r="T17" i="20"/>
  <c r="C18" i="20"/>
  <c r="G18" i="20"/>
  <c r="Q18" i="20" s="1"/>
  <c r="P18" i="20"/>
  <c r="R18" i="20"/>
  <c r="T18" i="20"/>
  <c r="C19" i="20"/>
  <c r="G19" i="20"/>
  <c r="Q19" i="20" s="1"/>
  <c r="P19" i="20"/>
  <c r="R19" i="20"/>
  <c r="T19" i="20"/>
  <c r="G20" i="20"/>
  <c r="P20" i="20"/>
  <c r="R20" i="20"/>
  <c r="S20" i="20" s="1"/>
  <c r="C21" i="20"/>
  <c r="G21" i="20"/>
  <c r="Q21" i="20" s="1"/>
  <c r="P21" i="20"/>
  <c r="R21" i="20"/>
  <c r="C22" i="20"/>
  <c r="G22" i="20"/>
  <c r="Q22" i="20" s="1"/>
  <c r="P22" i="20"/>
  <c r="R22" i="20"/>
  <c r="T22" i="20"/>
  <c r="G23" i="20"/>
  <c r="R23" i="20"/>
  <c r="T23" i="20"/>
  <c r="U28" i="20"/>
  <c r="U37" i="20"/>
  <c r="V36" i="20"/>
  <c r="T36" i="20"/>
  <c r="S36" i="20"/>
  <c r="R36" i="20"/>
  <c r="Q36" i="20"/>
  <c r="P36" i="20"/>
  <c r="U37" i="19"/>
  <c r="V37" i="19"/>
  <c r="T37" i="19"/>
  <c r="S37" i="19"/>
  <c r="R37" i="19"/>
  <c r="Q37" i="19"/>
  <c r="P37" i="19"/>
  <c r="H28" i="10"/>
  <c r="P35" i="20"/>
  <c r="S28" i="20"/>
  <c r="V37" i="20"/>
  <c r="T37" i="20"/>
  <c r="S37" i="20"/>
  <c r="R37" i="20"/>
  <c r="Q37" i="20"/>
  <c r="P37" i="20"/>
  <c r="C36" i="5"/>
  <c r="D36" i="5"/>
  <c r="E36" i="5"/>
  <c r="F36" i="5"/>
  <c r="G36" i="5"/>
  <c r="H36" i="5"/>
  <c r="H37" i="5" s="1"/>
  <c r="I36" i="5"/>
  <c r="V36" i="5" s="1"/>
  <c r="J36" i="5"/>
  <c r="K36" i="5"/>
  <c r="L36" i="5"/>
  <c r="M36" i="5"/>
  <c r="N36" i="5"/>
  <c r="O36" i="5"/>
  <c r="B36" i="5"/>
  <c r="N35" i="5"/>
  <c r="O35" i="5"/>
  <c r="C35" i="5"/>
  <c r="D35" i="5"/>
  <c r="E35" i="5"/>
  <c r="F35" i="5"/>
  <c r="G35" i="5"/>
  <c r="H35" i="5"/>
  <c r="T35" i="5" s="1"/>
  <c r="I35" i="5"/>
  <c r="R35" i="5" s="1"/>
  <c r="J35" i="5"/>
  <c r="K35" i="5"/>
  <c r="L35" i="5"/>
  <c r="M35" i="5"/>
  <c r="X36" i="5"/>
  <c r="K36" i="14"/>
  <c r="P36" i="5"/>
  <c r="B35" i="5"/>
  <c r="C34" i="5"/>
  <c r="D34" i="5"/>
  <c r="E34" i="5"/>
  <c r="F34" i="5"/>
  <c r="G34" i="5"/>
  <c r="H34" i="5"/>
  <c r="I34" i="5"/>
  <c r="V34" i="5" s="1"/>
  <c r="J34" i="5"/>
  <c r="K34" i="5"/>
  <c r="L34" i="5"/>
  <c r="M34" i="5"/>
  <c r="N34" i="5"/>
  <c r="O34" i="5"/>
  <c r="B34" i="5"/>
  <c r="C33" i="5"/>
  <c r="D33" i="5"/>
  <c r="E33" i="5"/>
  <c r="F33" i="5"/>
  <c r="X33" i="5" s="1"/>
  <c r="G33" i="5"/>
  <c r="H33" i="5"/>
  <c r="I33" i="5"/>
  <c r="J33" i="5"/>
  <c r="K33" i="5"/>
  <c r="L33" i="5"/>
  <c r="M33" i="5"/>
  <c r="T33" i="5" s="1"/>
  <c r="N33" i="5"/>
  <c r="U33" i="5" s="1"/>
  <c r="O33" i="5"/>
  <c r="P33" i="5"/>
  <c r="B33" i="5"/>
  <c r="M32" i="5"/>
  <c r="N32" i="5"/>
  <c r="O32" i="5"/>
  <c r="L32" i="5"/>
  <c r="X32" i="5" s="1"/>
  <c r="I32" i="5"/>
  <c r="J32" i="5"/>
  <c r="K32" i="5"/>
  <c r="C32" i="5"/>
  <c r="D32" i="5"/>
  <c r="E32" i="5"/>
  <c r="F32" i="5"/>
  <c r="G32" i="5"/>
  <c r="H32" i="5"/>
  <c r="B32" i="5"/>
  <c r="P31" i="5"/>
  <c r="P34" i="5"/>
  <c r="O31" i="5"/>
  <c r="L31" i="5"/>
  <c r="M31" i="5"/>
  <c r="N31" i="5"/>
  <c r="J31" i="5"/>
  <c r="K31" i="5"/>
  <c r="H31" i="5"/>
  <c r="I31" i="5"/>
  <c r="F31" i="5"/>
  <c r="G31" i="5"/>
  <c r="C31" i="5"/>
  <c r="D31" i="5"/>
  <c r="E31" i="5"/>
  <c r="B31" i="5"/>
  <c r="P29" i="5"/>
  <c r="N29" i="5"/>
  <c r="O29" i="5"/>
  <c r="K29" i="5"/>
  <c r="L29" i="5"/>
  <c r="M29" i="5"/>
  <c r="J29" i="5"/>
  <c r="H29" i="5"/>
  <c r="I29" i="5"/>
  <c r="G29" i="5"/>
  <c r="E29" i="5"/>
  <c r="F29" i="5"/>
  <c r="C29" i="5"/>
  <c r="D29" i="5"/>
  <c r="B29" i="5"/>
  <c r="G30" i="6"/>
  <c r="G31" i="6"/>
  <c r="G32" i="6"/>
  <c r="G33" i="6"/>
  <c r="G34" i="6"/>
  <c r="G36" i="1" s="1"/>
  <c r="G29" i="6"/>
  <c r="G30" i="7"/>
  <c r="G31" i="7"/>
  <c r="G32" i="7"/>
  <c r="G33" i="7"/>
  <c r="G34" i="7"/>
  <c r="G29" i="7"/>
  <c r="G30" i="8"/>
  <c r="G31" i="8"/>
  <c r="G32" i="8"/>
  <c r="G33" i="8"/>
  <c r="G36" i="8" s="1"/>
  <c r="G34" i="8"/>
  <c r="G35" i="8"/>
  <c r="G29" i="8"/>
  <c r="X34" i="5"/>
  <c r="X35" i="5"/>
  <c r="X29" i="5"/>
  <c r="X30" i="3"/>
  <c r="X32" i="3"/>
  <c r="X33" i="3"/>
  <c r="X35" i="3"/>
  <c r="X36" i="3"/>
  <c r="X29" i="3"/>
  <c r="V34" i="19"/>
  <c r="U34" i="19"/>
  <c r="T34" i="19"/>
  <c r="S34" i="19"/>
  <c r="R34" i="19"/>
  <c r="Q34" i="19"/>
  <c r="P34" i="19"/>
  <c r="V31" i="19"/>
  <c r="U31" i="19"/>
  <c r="T31" i="19"/>
  <c r="S31" i="19"/>
  <c r="R31" i="19"/>
  <c r="Q31" i="19"/>
  <c r="C10" i="3"/>
  <c r="K28" i="10"/>
  <c r="V33" i="20"/>
  <c r="T33" i="20"/>
  <c r="S33" i="20"/>
  <c r="R33" i="20"/>
  <c r="Q33" i="20"/>
  <c r="P33" i="20"/>
  <c r="V32" i="20"/>
  <c r="T32" i="20"/>
  <c r="S32" i="20"/>
  <c r="R32" i="20"/>
  <c r="Q32" i="20"/>
  <c r="P32" i="20"/>
  <c r="V35" i="20"/>
  <c r="U35" i="20"/>
  <c r="T35" i="20"/>
  <c r="S35" i="20"/>
  <c r="R35" i="20"/>
  <c r="Q35" i="2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B35" i="10"/>
  <c r="S7" i="19"/>
  <c r="S5" i="19"/>
  <c r="S4" i="19"/>
  <c r="G6" i="19"/>
  <c r="Q6" i="19" s="1"/>
  <c r="P6" i="19"/>
  <c r="R6" i="19"/>
  <c r="G7" i="19"/>
  <c r="G8" i="19"/>
  <c r="Q8" i="19" s="1"/>
  <c r="P8" i="19"/>
  <c r="R8" i="19"/>
  <c r="C10" i="19"/>
  <c r="G10" i="19"/>
  <c r="Q10" i="19" s="1"/>
  <c r="P10" i="19"/>
  <c r="R10" i="19"/>
  <c r="G11" i="19"/>
  <c r="Q11" i="19" s="1"/>
  <c r="P11" i="19"/>
  <c r="R11" i="19"/>
  <c r="G12" i="19"/>
  <c r="Q12" i="19" s="1"/>
  <c r="P12" i="19"/>
  <c r="R12" i="19"/>
  <c r="G13" i="19"/>
  <c r="Q13" i="19" s="1"/>
  <c r="P13" i="19"/>
  <c r="R13" i="19"/>
  <c r="G14" i="19"/>
  <c r="Q14" i="19" s="1"/>
  <c r="P14" i="19"/>
  <c r="R14" i="19"/>
  <c r="G15" i="19"/>
  <c r="Q15" i="19" s="1"/>
  <c r="P15" i="19"/>
  <c r="R15" i="19"/>
  <c r="G16" i="19"/>
  <c r="Q16" i="19" s="1"/>
  <c r="P16" i="19"/>
  <c r="R16" i="19"/>
  <c r="G17" i="19"/>
  <c r="Q17" i="19" s="1"/>
  <c r="P17" i="19"/>
  <c r="R17" i="19"/>
  <c r="C18" i="19"/>
  <c r="G18" i="19"/>
  <c r="P18" i="19"/>
  <c r="R18" i="19"/>
  <c r="G19" i="19"/>
  <c r="G20" i="19"/>
  <c r="Q20" i="19" s="1"/>
  <c r="P20" i="19"/>
  <c r="R20" i="19"/>
  <c r="G21" i="19"/>
  <c r="Q21" i="19" s="1"/>
  <c r="P21" i="19"/>
  <c r="R21" i="19"/>
  <c r="G22" i="19"/>
  <c r="Q22" i="19" s="1"/>
  <c r="P22" i="19"/>
  <c r="R22" i="19"/>
  <c r="O37" i="10"/>
  <c r="N37" i="10"/>
  <c r="M37" i="10"/>
  <c r="L37" i="10"/>
  <c r="K37" i="10"/>
  <c r="J37" i="10"/>
  <c r="I37" i="10"/>
  <c r="H37" i="10"/>
  <c r="O36" i="10"/>
  <c r="N36" i="10"/>
  <c r="M36" i="10"/>
  <c r="L36" i="10"/>
  <c r="K36" i="10"/>
  <c r="J36" i="10"/>
  <c r="I36" i="10"/>
  <c r="H36" i="10"/>
  <c r="O34" i="10"/>
  <c r="N34" i="10"/>
  <c r="M34" i="10"/>
  <c r="L34" i="10"/>
  <c r="K34" i="10"/>
  <c r="J34" i="10"/>
  <c r="I34" i="10"/>
  <c r="H34" i="10"/>
  <c r="O33" i="10"/>
  <c r="N33" i="10"/>
  <c r="N28" i="11" s="1"/>
  <c r="M33" i="10"/>
  <c r="L33" i="10"/>
  <c r="K33" i="10"/>
  <c r="J33" i="10"/>
  <c r="I33" i="10"/>
  <c r="H33" i="10"/>
  <c r="O28" i="11"/>
  <c r="M31" i="10"/>
  <c r="M28" i="11" s="1"/>
  <c r="L31" i="10"/>
  <c r="K31" i="10"/>
  <c r="J31" i="10"/>
  <c r="J32" i="17" s="1"/>
  <c r="I31" i="10"/>
  <c r="H31" i="10"/>
  <c r="H32" i="17" s="1"/>
  <c r="O30" i="10"/>
  <c r="O32" i="11" s="1"/>
  <c r="N30" i="10"/>
  <c r="N31" i="17" s="1"/>
  <c r="M30" i="10"/>
  <c r="L30" i="10"/>
  <c r="K30" i="10"/>
  <c r="J30" i="10"/>
  <c r="J32" i="11" s="1"/>
  <c r="I30" i="10"/>
  <c r="H30" i="10"/>
  <c r="O29" i="10"/>
  <c r="N29" i="10"/>
  <c r="M29" i="10"/>
  <c r="L29" i="10"/>
  <c r="K29" i="10"/>
  <c r="J29" i="10"/>
  <c r="I29" i="10"/>
  <c r="H29" i="10"/>
  <c r="O28" i="10"/>
  <c r="O29" i="17" s="1"/>
  <c r="N28" i="10"/>
  <c r="M28" i="10"/>
  <c r="M34" i="11" s="1"/>
  <c r="L28" i="10"/>
  <c r="L34" i="11" s="1"/>
  <c r="J28" i="10"/>
  <c r="I28" i="10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3" i="10"/>
  <c r="D33" i="10"/>
  <c r="E33" i="10"/>
  <c r="F33" i="10"/>
  <c r="G33" i="10"/>
  <c r="C34" i="10"/>
  <c r="D34" i="10"/>
  <c r="E34" i="10"/>
  <c r="F34" i="10"/>
  <c r="C36" i="10"/>
  <c r="D36" i="10"/>
  <c r="E36" i="10"/>
  <c r="F36" i="10"/>
  <c r="G36" i="10"/>
  <c r="C37" i="10"/>
  <c r="D37" i="10"/>
  <c r="E37" i="10"/>
  <c r="F37" i="10"/>
  <c r="B37" i="10"/>
  <c r="B29" i="10"/>
  <c r="B30" i="10"/>
  <c r="B33" i="10"/>
  <c r="B34" i="10"/>
  <c r="B36" i="10"/>
  <c r="B35" i="17" s="1"/>
  <c r="B28" i="10"/>
  <c r="T6" i="19"/>
  <c r="T10" i="19"/>
  <c r="T11" i="19"/>
  <c r="T12" i="19"/>
  <c r="T13" i="19"/>
  <c r="T14" i="19"/>
  <c r="T15" i="19"/>
  <c r="T16" i="19"/>
  <c r="T17" i="19"/>
  <c r="T18" i="19"/>
  <c r="T20" i="19"/>
  <c r="T21" i="19"/>
  <c r="T22" i="19"/>
  <c r="C4" i="3"/>
  <c r="C5" i="3"/>
  <c r="C6" i="3"/>
  <c r="C8" i="3"/>
  <c r="C9" i="3"/>
  <c r="C11" i="3"/>
  <c r="C13" i="3"/>
  <c r="C14" i="3"/>
  <c r="C16" i="3"/>
  <c r="C18" i="3"/>
  <c r="C19" i="3"/>
  <c r="C20" i="3"/>
  <c r="C21" i="3"/>
  <c r="C22" i="3"/>
  <c r="C23" i="3"/>
  <c r="O38" i="20"/>
  <c r="N38" i="20"/>
  <c r="M38" i="20"/>
  <c r="L38" i="20"/>
  <c r="K38" i="20"/>
  <c r="J38" i="20"/>
  <c r="I38" i="20"/>
  <c r="H38" i="20"/>
  <c r="S38" i="20" s="1"/>
  <c r="G38" i="20"/>
  <c r="F38" i="20"/>
  <c r="E38" i="20"/>
  <c r="D38" i="20"/>
  <c r="C38" i="20"/>
  <c r="W24" i="20"/>
  <c r="O24" i="20"/>
  <c r="N24" i="20"/>
  <c r="M24" i="20"/>
  <c r="L24" i="20"/>
  <c r="K24" i="20"/>
  <c r="J24" i="20"/>
  <c r="I24" i="20"/>
  <c r="H24" i="20"/>
  <c r="F24" i="20"/>
  <c r="E24" i="20"/>
  <c r="D24" i="20"/>
  <c r="O38" i="19"/>
  <c r="N38" i="19"/>
  <c r="M38" i="19"/>
  <c r="L38" i="19"/>
  <c r="K38" i="19"/>
  <c r="J38" i="19"/>
  <c r="I38" i="19"/>
  <c r="H38" i="19"/>
  <c r="S38" i="19" s="1"/>
  <c r="G38" i="19"/>
  <c r="F38" i="19"/>
  <c r="E38" i="19"/>
  <c r="D38" i="19"/>
  <c r="C38" i="19"/>
  <c r="W24" i="19"/>
  <c r="O24" i="19"/>
  <c r="N24" i="19"/>
  <c r="M24" i="19"/>
  <c r="L24" i="19"/>
  <c r="K24" i="19"/>
  <c r="J24" i="19"/>
  <c r="I24" i="19"/>
  <c r="H24" i="19"/>
  <c r="F24" i="19"/>
  <c r="E24" i="19"/>
  <c r="D24" i="19"/>
  <c r="G10" i="13"/>
  <c r="Q10" i="13" s="1"/>
  <c r="O21" i="17"/>
  <c r="N21" i="17"/>
  <c r="M21" i="17"/>
  <c r="L21" i="17"/>
  <c r="K21" i="17"/>
  <c r="J21" i="17"/>
  <c r="I21" i="17"/>
  <c r="H21" i="17"/>
  <c r="G21" i="17"/>
  <c r="F21" i="17"/>
  <c r="E21" i="17"/>
  <c r="D21" i="17"/>
  <c r="B21" i="17"/>
  <c r="V29" i="13"/>
  <c r="U29" i="13"/>
  <c r="T29" i="13"/>
  <c r="S29" i="13"/>
  <c r="R29" i="13"/>
  <c r="Q29" i="13"/>
  <c r="P29" i="13"/>
  <c r="V29" i="14"/>
  <c r="T29" i="14"/>
  <c r="S29" i="14"/>
  <c r="R29" i="14"/>
  <c r="Q29" i="14"/>
  <c r="V36" i="3"/>
  <c r="U36" i="3"/>
  <c r="T36" i="3"/>
  <c r="S36" i="3"/>
  <c r="R36" i="3"/>
  <c r="Q36" i="3"/>
  <c r="V35" i="3"/>
  <c r="U35" i="3"/>
  <c r="T35" i="3"/>
  <c r="S35" i="3"/>
  <c r="R35" i="3"/>
  <c r="Q35" i="3"/>
  <c r="V33" i="3"/>
  <c r="U33" i="3"/>
  <c r="T33" i="3"/>
  <c r="S33" i="3"/>
  <c r="R33" i="3"/>
  <c r="Q33" i="3"/>
  <c r="V32" i="3"/>
  <c r="U32" i="3"/>
  <c r="T32" i="3"/>
  <c r="S32" i="3"/>
  <c r="R32" i="3"/>
  <c r="Q32" i="3"/>
  <c r="Q36" i="5"/>
  <c r="V35" i="5"/>
  <c r="U35" i="5"/>
  <c r="T34" i="5"/>
  <c r="S34" i="5"/>
  <c r="Q34" i="5"/>
  <c r="V33" i="5"/>
  <c r="S33" i="5"/>
  <c r="R33" i="5"/>
  <c r="Q33" i="5"/>
  <c r="V32" i="5"/>
  <c r="U32" i="5"/>
  <c r="T32" i="5"/>
  <c r="S32" i="5"/>
  <c r="R32" i="5"/>
  <c r="Q32" i="5"/>
  <c r="V31" i="5"/>
  <c r="U31" i="5"/>
  <c r="T31" i="5"/>
  <c r="S31" i="5"/>
  <c r="R31" i="5"/>
  <c r="Q31" i="5"/>
  <c r="V29" i="5"/>
  <c r="U29" i="5"/>
  <c r="T29" i="5"/>
  <c r="S29" i="5"/>
  <c r="R29" i="5"/>
  <c r="Q29" i="5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F33" i="14"/>
  <c r="N18" i="14"/>
  <c r="R18" i="14" s="1"/>
  <c r="N20" i="14"/>
  <c r="W24" i="14"/>
  <c r="N4" i="14"/>
  <c r="T4" i="14" s="1"/>
  <c r="S31" i="13"/>
  <c r="W24" i="13"/>
  <c r="N5" i="14"/>
  <c r="T5" i="14" s="1"/>
  <c r="N6" i="14"/>
  <c r="N7" i="14"/>
  <c r="T7" i="14" s="1"/>
  <c r="N8" i="14"/>
  <c r="N9" i="14"/>
  <c r="N6" i="10" s="1"/>
  <c r="N10" i="14"/>
  <c r="N11" i="14"/>
  <c r="T11" i="14" s="1"/>
  <c r="N12" i="14"/>
  <c r="N4" i="10" s="1"/>
  <c r="N13" i="14"/>
  <c r="N14" i="14"/>
  <c r="N15" i="14"/>
  <c r="N15" i="10" s="1"/>
  <c r="N16" i="14"/>
  <c r="N17" i="14"/>
  <c r="N19" i="14"/>
  <c r="R19" i="14" s="1"/>
  <c r="N21" i="14"/>
  <c r="N13" i="10" s="1"/>
  <c r="N22" i="14"/>
  <c r="N23" i="14"/>
  <c r="T23" i="14" s="1"/>
  <c r="G5" i="14"/>
  <c r="Q5" i="14" s="1"/>
  <c r="G6" i="14"/>
  <c r="Q6" i="14" s="1"/>
  <c r="G7" i="14"/>
  <c r="Q7" i="14" s="1"/>
  <c r="G8" i="14"/>
  <c r="Q8" i="14" s="1"/>
  <c r="G9" i="14"/>
  <c r="Q9" i="14" s="1"/>
  <c r="G10" i="14"/>
  <c r="Q10" i="14" s="1"/>
  <c r="G11" i="14"/>
  <c r="Q11" i="14" s="1"/>
  <c r="G12" i="14"/>
  <c r="Q12" i="14" s="1"/>
  <c r="G13" i="14"/>
  <c r="Q13" i="14" s="1"/>
  <c r="G14" i="14"/>
  <c r="Q14" i="14" s="1"/>
  <c r="G15" i="14"/>
  <c r="Q15" i="14" s="1"/>
  <c r="G16" i="14"/>
  <c r="Q16" i="14" s="1"/>
  <c r="G17" i="14"/>
  <c r="Q17" i="14" s="1"/>
  <c r="G18" i="14"/>
  <c r="Q18" i="14" s="1"/>
  <c r="G19" i="14"/>
  <c r="Q19" i="14" s="1"/>
  <c r="G20" i="14"/>
  <c r="Q20" i="14" s="1"/>
  <c r="G21" i="14"/>
  <c r="Q21" i="14" s="1"/>
  <c r="G22" i="14"/>
  <c r="Q22" i="14" s="1"/>
  <c r="G23" i="14"/>
  <c r="Q23" i="14" s="1"/>
  <c r="G4" i="14"/>
  <c r="O36" i="14"/>
  <c r="N36" i="14"/>
  <c r="M36" i="14"/>
  <c r="L36" i="14"/>
  <c r="J36" i="14"/>
  <c r="I36" i="14"/>
  <c r="H36" i="14"/>
  <c r="F36" i="14"/>
  <c r="E36" i="14"/>
  <c r="D36" i="14"/>
  <c r="C36" i="14"/>
  <c r="V35" i="14"/>
  <c r="U35" i="14"/>
  <c r="T35" i="14"/>
  <c r="S35" i="14"/>
  <c r="R35" i="14"/>
  <c r="Q35" i="14"/>
  <c r="P35" i="14"/>
  <c r="V34" i="14"/>
  <c r="U34" i="14"/>
  <c r="T34" i="14"/>
  <c r="S34" i="14"/>
  <c r="R34" i="14"/>
  <c r="Q34" i="14"/>
  <c r="P34" i="14"/>
  <c r="V33" i="14"/>
  <c r="U33" i="14"/>
  <c r="T33" i="14"/>
  <c r="S33" i="14"/>
  <c r="R33" i="14"/>
  <c r="Q33" i="14"/>
  <c r="P33" i="14"/>
  <c r="V32" i="14"/>
  <c r="U32" i="14"/>
  <c r="T32" i="14"/>
  <c r="S32" i="14"/>
  <c r="R32" i="14"/>
  <c r="Q32" i="14"/>
  <c r="P32" i="14"/>
  <c r="V31" i="14"/>
  <c r="U31" i="14"/>
  <c r="T31" i="14"/>
  <c r="S31" i="14"/>
  <c r="R31" i="14"/>
  <c r="Q31" i="14"/>
  <c r="P31" i="14"/>
  <c r="V30" i="14"/>
  <c r="T30" i="14"/>
  <c r="S30" i="14"/>
  <c r="R30" i="14"/>
  <c r="Q30" i="14"/>
  <c r="P30" i="14"/>
  <c r="V28" i="14"/>
  <c r="U28" i="14"/>
  <c r="T28" i="14"/>
  <c r="S28" i="14"/>
  <c r="R28" i="14"/>
  <c r="Q28" i="14"/>
  <c r="P28" i="14"/>
  <c r="O24" i="14"/>
  <c r="M24" i="14"/>
  <c r="L24" i="14"/>
  <c r="K24" i="14"/>
  <c r="J24" i="14"/>
  <c r="I24" i="14"/>
  <c r="H24" i="14"/>
  <c r="F24" i="14"/>
  <c r="E24" i="14"/>
  <c r="D24" i="14"/>
  <c r="P23" i="14"/>
  <c r="C23" i="14"/>
  <c r="P22" i="14"/>
  <c r="C22" i="14"/>
  <c r="P21" i="14"/>
  <c r="C21" i="14"/>
  <c r="P20" i="14"/>
  <c r="C20" i="14"/>
  <c r="P19" i="14"/>
  <c r="C19" i="14"/>
  <c r="P18" i="14"/>
  <c r="C18" i="14"/>
  <c r="P17" i="14"/>
  <c r="C17" i="14"/>
  <c r="P16" i="14"/>
  <c r="C16" i="14"/>
  <c r="P15" i="14"/>
  <c r="C15" i="14"/>
  <c r="P14" i="14"/>
  <c r="C14" i="14"/>
  <c r="P13" i="14"/>
  <c r="C13" i="14"/>
  <c r="P12" i="14"/>
  <c r="C12" i="14"/>
  <c r="P11" i="14"/>
  <c r="C11" i="14"/>
  <c r="P10" i="14"/>
  <c r="C10" i="14"/>
  <c r="P9" i="14"/>
  <c r="C9" i="14"/>
  <c r="P8" i="14"/>
  <c r="C8" i="14"/>
  <c r="P7" i="14"/>
  <c r="C7" i="14"/>
  <c r="P6" i="14"/>
  <c r="C6" i="14"/>
  <c r="P5" i="14"/>
  <c r="C5" i="14"/>
  <c r="P4" i="14"/>
  <c r="C4" i="14"/>
  <c r="P31" i="13"/>
  <c r="Q30" i="13"/>
  <c r="R30" i="13"/>
  <c r="S30" i="13"/>
  <c r="T30" i="13"/>
  <c r="U30" i="13"/>
  <c r="V30" i="13"/>
  <c r="Q31" i="13"/>
  <c r="R31" i="13"/>
  <c r="T31" i="13"/>
  <c r="U31" i="13"/>
  <c r="V31" i="13"/>
  <c r="Q32" i="13"/>
  <c r="R32" i="13"/>
  <c r="S32" i="13"/>
  <c r="T32" i="13"/>
  <c r="U32" i="13"/>
  <c r="V32" i="13"/>
  <c r="Q33" i="13"/>
  <c r="R33" i="13"/>
  <c r="S33" i="13"/>
  <c r="T33" i="13"/>
  <c r="U33" i="13"/>
  <c r="V33" i="13"/>
  <c r="Q34" i="13"/>
  <c r="R34" i="13"/>
  <c r="S34" i="13"/>
  <c r="T34" i="13"/>
  <c r="U34" i="13"/>
  <c r="V34" i="13"/>
  <c r="Q35" i="13"/>
  <c r="R35" i="13"/>
  <c r="S35" i="13"/>
  <c r="T35" i="13"/>
  <c r="U35" i="13"/>
  <c r="V35" i="13"/>
  <c r="V28" i="13"/>
  <c r="U28" i="13"/>
  <c r="T28" i="13"/>
  <c r="S28" i="13"/>
  <c r="R28" i="13"/>
  <c r="Q28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8" i="13"/>
  <c r="T6" i="13"/>
  <c r="T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8" i="13"/>
  <c r="P7" i="13"/>
  <c r="P6" i="13"/>
  <c r="P4" i="13"/>
  <c r="P30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8" i="13"/>
  <c r="R7" i="13"/>
  <c r="R4" i="13"/>
  <c r="R6" i="13"/>
  <c r="C4" i="13"/>
  <c r="O36" i="13"/>
  <c r="N36" i="13"/>
  <c r="M36" i="13"/>
  <c r="L36" i="13"/>
  <c r="K36" i="13"/>
  <c r="J36" i="13"/>
  <c r="I36" i="13"/>
  <c r="H36" i="13"/>
  <c r="S36" i="13" s="1"/>
  <c r="F36" i="13"/>
  <c r="E36" i="13"/>
  <c r="D36" i="13"/>
  <c r="C36" i="13"/>
  <c r="P35" i="13"/>
  <c r="P34" i="13"/>
  <c r="P33" i="13"/>
  <c r="P32" i="13"/>
  <c r="P28" i="13"/>
  <c r="O24" i="13"/>
  <c r="N24" i="13"/>
  <c r="M24" i="13"/>
  <c r="L24" i="13"/>
  <c r="K24" i="13"/>
  <c r="J24" i="13"/>
  <c r="I24" i="13"/>
  <c r="H24" i="13"/>
  <c r="F24" i="13"/>
  <c r="E24" i="13"/>
  <c r="D24" i="13"/>
  <c r="G23" i="13"/>
  <c r="Q23" i="13" s="1"/>
  <c r="C23" i="13"/>
  <c r="G22" i="13"/>
  <c r="Q22" i="13" s="1"/>
  <c r="C22" i="13"/>
  <c r="G21" i="13"/>
  <c r="Q21" i="13" s="1"/>
  <c r="C21" i="13"/>
  <c r="G20" i="13"/>
  <c r="Q20" i="13" s="1"/>
  <c r="C20" i="13"/>
  <c r="G19" i="13"/>
  <c r="Q19" i="13" s="1"/>
  <c r="C19" i="13"/>
  <c r="G18" i="13"/>
  <c r="Q18" i="13" s="1"/>
  <c r="C18" i="13"/>
  <c r="G17" i="13"/>
  <c r="Q17" i="13" s="1"/>
  <c r="C17" i="13"/>
  <c r="G16" i="13"/>
  <c r="Q16" i="13" s="1"/>
  <c r="C16" i="13"/>
  <c r="G15" i="13"/>
  <c r="Q15" i="13" s="1"/>
  <c r="C15" i="13"/>
  <c r="G14" i="13"/>
  <c r="Q14" i="13" s="1"/>
  <c r="C14" i="13"/>
  <c r="G13" i="13"/>
  <c r="Q13" i="13" s="1"/>
  <c r="C13" i="13"/>
  <c r="G12" i="13"/>
  <c r="Q12" i="13" s="1"/>
  <c r="C12" i="13"/>
  <c r="G11" i="13"/>
  <c r="Q11" i="13" s="1"/>
  <c r="C11" i="13"/>
  <c r="C10" i="13"/>
  <c r="G9" i="13"/>
  <c r="G8" i="13"/>
  <c r="Q8" i="13" s="1"/>
  <c r="C8" i="13"/>
  <c r="G7" i="13"/>
  <c r="G6" i="13"/>
  <c r="Q6" i="13" s="1"/>
  <c r="C6" i="13"/>
  <c r="G5" i="13"/>
  <c r="G4" i="13"/>
  <c r="Q4" i="13" s="1"/>
  <c r="U36" i="1"/>
  <c r="U35" i="1"/>
  <c r="R24" i="8"/>
  <c r="R23" i="8"/>
  <c r="R22" i="8"/>
  <c r="R21" i="8"/>
  <c r="R20" i="8"/>
  <c r="R19" i="8"/>
  <c r="R18" i="8"/>
  <c r="R17" i="8"/>
  <c r="R16" i="8"/>
  <c r="R15" i="8"/>
  <c r="R14" i="8"/>
  <c r="R12" i="8"/>
  <c r="R11" i="8"/>
  <c r="R10" i="8"/>
  <c r="R9" i="8"/>
  <c r="R8" i="8"/>
  <c r="R7" i="8"/>
  <c r="R6" i="8"/>
  <c r="R5" i="8"/>
  <c r="R4" i="8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I5" i="1"/>
  <c r="J5" i="1"/>
  <c r="O17" i="1"/>
  <c r="F6" i="1"/>
  <c r="K9" i="1"/>
  <c r="G18" i="1"/>
  <c r="O18" i="1"/>
  <c r="E14" i="1"/>
  <c r="H14" i="1"/>
  <c r="I14" i="1"/>
  <c r="K14" i="1"/>
  <c r="M14" i="1"/>
  <c r="D15" i="1"/>
  <c r="E15" i="1"/>
  <c r="F15" i="1"/>
  <c r="G15" i="1"/>
  <c r="I13" i="1"/>
  <c r="J13" i="1"/>
  <c r="M15" i="1"/>
  <c r="N15" i="1"/>
  <c r="O15" i="1"/>
  <c r="E7" i="1"/>
  <c r="M7" i="1"/>
  <c r="N7" i="1"/>
  <c r="P11" i="8"/>
  <c r="P23" i="8"/>
  <c r="P5" i="8"/>
  <c r="G5" i="8"/>
  <c r="G6" i="8"/>
  <c r="P6" i="8" s="1"/>
  <c r="G7" i="8"/>
  <c r="G8" i="8"/>
  <c r="P8" i="8" s="1"/>
  <c r="G9" i="8"/>
  <c r="P9" i="8" s="1"/>
  <c r="G10" i="8"/>
  <c r="P10" i="8" s="1"/>
  <c r="G11" i="8"/>
  <c r="G12" i="8"/>
  <c r="P12" i="8" s="1"/>
  <c r="G14" i="8"/>
  <c r="G15" i="8"/>
  <c r="P15" i="8" s="1"/>
  <c r="G16" i="8"/>
  <c r="P16" i="8" s="1"/>
  <c r="G17" i="8"/>
  <c r="P17" i="8" s="1"/>
  <c r="G18" i="8"/>
  <c r="P18" i="8" s="1"/>
  <c r="G19" i="8"/>
  <c r="P19" i="8" s="1"/>
  <c r="G20" i="8"/>
  <c r="P20" i="8" s="1"/>
  <c r="G21" i="8"/>
  <c r="P21" i="8" s="1"/>
  <c r="G22" i="8"/>
  <c r="P22" i="8" s="1"/>
  <c r="G23" i="8"/>
  <c r="G24" i="8"/>
  <c r="G4" i="8"/>
  <c r="E25" i="8"/>
  <c r="F25" i="8"/>
  <c r="H25" i="8"/>
  <c r="I25" i="8"/>
  <c r="J25" i="8"/>
  <c r="P5" i="7"/>
  <c r="P6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G5" i="7"/>
  <c r="G6" i="7"/>
  <c r="E25" i="7"/>
  <c r="F25" i="7"/>
  <c r="H25" i="7"/>
  <c r="I25" i="7"/>
  <c r="J25" i="7"/>
  <c r="P5" i="6"/>
  <c r="P6" i="6"/>
  <c r="P7" i="6"/>
  <c r="P8" i="6"/>
  <c r="P9" i="6"/>
  <c r="P10" i="6"/>
  <c r="P11" i="6"/>
  <c r="P13" i="6"/>
  <c r="P14" i="6"/>
  <c r="P15" i="6"/>
  <c r="P16" i="6"/>
  <c r="P18" i="6"/>
  <c r="P19" i="6"/>
  <c r="P20" i="6"/>
  <c r="P21" i="6"/>
  <c r="P22" i="6"/>
  <c r="P23" i="6"/>
  <c r="E25" i="6"/>
  <c r="F25" i="6"/>
  <c r="G25" i="6"/>
  <c r="H25" i="6"/>
  <c r="I25" i="6"/>
  <c r="J25" i="6"/>
  <c r="D25" i="6"/>
  <c r="O25" i="3"/>
  <c r="N25" i="3"/>
  <c r="M25" i="3"/>
  <c r="L25" i="3"/>
  <c r="K25" i="3"/>
  <c r="J25" i="3"/>
  <c r="I25" i="3"/>
  <c r="H25" i="3"/>
  <c r="G25" i="3"/>
  <c r="F25" i="3"/>
  <c r="E25" i="3"/>
  <c r="D25" i="3"/>
  <c r="P36" i="3"/>
  <c r="I37" i="3"/>
  <c r="C37" i="3"/>
  <c r="E25" i="4"/>
  <c r="F25" i="4"/>
  <c r="G25" i="4"/>
  <c r="H25" i="4"/>
  <c r="I25" i="4"/>
  <c r="J25" i="4"/>
  <c r="D25" i="4"/>
  <c r="P5" i="4"/>
  <c r="P6" i="4"/>
  <c r="P8" i="4"/>
  <c r="P9" i="4"/>
  <c r="R9" i="4" s="1"/>
  <c r="P10" i="4"/>
  <c r="R10" i="4" s="1"/>
  <c r="P11" i="4"/>
  <c r="P13" i="4"/>
  <c r="P14" i="4"/>
  <c r="P16" i="4"/>
  <c r="R17" i="4"/>
  <c r="P18" i="4"/>
  <c r="P19" i="4"/>
  <c r="P20" i="4"/>
  <c r="P21" i="4"/>
  <c r="P22" i="4"/>
  <c r="P23" i="4"/>
  <c r="P4" i="4"/>
  <c r="R5" i="4"/>
  <c r="R6" i="4"/>
  <c r="R7" i="4"/>
  <c r="R8" i="4"/>
  <c r="R11" i="4"/>
  <c r="R12" i="4"/>
  <c r="R13" i="4"/>
  <c r="R14" i="4"/>
  <c r="R15" i="4"/>
  <c r="R16" i="4"/>
  <c r="R18" i="4"/>
  <c r="R19" i="4"/>
  <c r="R20" i="4"/>
  <c r="R21" i="4"/>
  <c r="R22" i="4"/>
  <c r="R23" i="4"/>
  <c r="R24" i="4"/>
  <c r="R4" i="4"/>
  <c r="O36" i="8"/>
  <c r="N36" i="8"/>
  <c r="M36" i="8"/>
  <c r="L36" i="8"/>
  <c r="K36" i="8"/>
  <c r="J36" i="8"/>
  <c r="I36" i="8"/>
  <c r="H36" i="8"/>
  <c r="F36" i="8"/>
  <c r="E36" i="8"/>
  <c r="D36" i="8"/>
  <c r="C36" i="8"/>
  <c r="P35" i="8"/>
  <c r="P34" i="8"/>
  <c r="P33" i="8"/>
  <c r="P32" i="8"/>
  <c r="P31" i="8"/>
  <c r="P29" i="8"/>
  <c r="O25" i="8"/>
  <c r="N25" i="8"/>
  <c r="M25" i="8"/>
  <c r="L25" i="8"/>
  <c r="K25" i="8"/>
  <c r="D25" i="8"/>
  <c r="C24" i="8"/>
  <c r="C23" i="8"/>
  <c r="C22" i="8"/>
  <c r="C21" i="8"/>
  <c r="C20" i="8"/>
  <c r="C19" i="8"/>
  <c r="C18" i="8"/>
  <c r="C17" i="8"/>
  <c r="C16" i="8"/>
  <c r="C15" i="8"/>
  <c r="C12" i="8"/>
  <c r="C11" i="8"/>
  <c r="C10" i="8"/>
  <c r="C9" i="8"/>
  <c r="C8" i="8"/>
  <c r="C6" i="8"/>
  <c r="C5" i="8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P34" i="7"/>
  <c r="P32" i="7"/>
  <c r="P31" i="7"/>
  <c r="P30" i="7"/>
  <c r="P29" i="7"/>
  <c r="O25" i="7"/>
  <c r="N25" i="7"/>
  <c r="M25" i="7"/>
  <c r="L25" i="7"/>
  <c r="K25" i="7"/>
  <c r="D25" i="7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P34" i="6"/>
  <c r="P33" i="6"/>
  <c r="P32" i="6"/>
  <c r="P31" i="6"/>
  <c r="P30" i="6"/>
  <c r="P29" i="6"/>
  <c r="O25" i="6"/>
  <c r="N25" i="6"/>
  <c r="M25" i="6"/>
  <c r="L25" i="6"/>
  <c r="K25" i="6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P34" i="4"/>
  <c r="P33" i="4"/>
  <c r="P32" i="4"/>
  <c r="P31" i="4"/>
  <c r="O25" i="4"/>
  <c r="N25" i="4"/>
  <c r="M25" i="4"/>
  <c r="L25" i="4"/>
  <c r="K25" i="4"/>
  <c r="O37" i="3"/>
  <c r="N37" i="3"/>
  <c r="M37" i="3"/>
  <c r="L37" i="3"/>
  <c r="K37" i="3"/>
  <c r="J37" i="3"/>
  <c r="H37" i="3"/>
  <c r="G37" i="3"/>
  <c r="F37" i="3"/>
  <c r="E37" i="3"/>
  <c r="D37" i="3"/>
  <c r="P33" i="3"/>
  <c r="P35" i="3"/>
  <c r="P32" i="3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O34" i="1"/>
  <c r="N34" i="1"/>
  <c r="M34" i="1"/>
  <c r="T34" i="1" s="1"/>
  <c r="L34" i="1"/>
  <c r="K34" i="1"/>
  <c r="J34" i="1"/>
  <c r="I34" i="1"/>
  <c r="R34" i="1" s="1"/>
  <c r="G34" i="1"/>
  <c r="F34" i="1"/>
  <c r="E34" i="1"/>
  <c r="D34" i="1"/>
  <c r="C34" i="1"/>
  <c r="B34" i="1"/>
  <c r="S34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O29" i="1"/>
  <c r="P29" i="1" s="1"/>
  <c r="N29" i="1"/>
  <c r="M29" i="1"/>
  <c r="T29" i="1" s="1"/>
  <c r="L29" i="1"/>
  <c r="K29" i="1"/>
  <c r="J29" i="1"/>
  <c r="I29" i="1"/>
  <c r="R29" i="1" s="1"/>
  <c r="G29" i="1"/>
  <c r="F29" i="1"/>
  <c r="E29" i="1"/>
  <c r="D29" i="1"/>
  <c r="C29" i="1"/>
  <c r="B29" i="1"/>
  <c r="S29" i="1" s="1"/>
  <c r="O31" i="1"/>
  <c r="U31" i="1" s="1"/>
  <c r="N31" i="1"/>
  <c r="M31" i="1"/>
  <c r="T31" i="1" s="1"/>
  <c r="L31" i="1"/>
  <c r="K31" i="1"/>
  <c r="J31" i="1"/>
  <c r="I31" i="1"/>
  <c r="R31" i="1" s="1"/>
  <c r="G31" i="1"/>
  <c r="F31" i="1"/>
  <c r="E31" i="1"/>
  <c r="D31" i="1"/>
  <c r="C31" i="1"/>
  <c r="B31" i="1"/>
  <c r="S31" i="1" s="1"/>
  <c r="O33" i="1"/>
  <c r="P33" i="1" s="1"/>
  <c r="N33" i="1"/>
  <c r="M33" i="1"/>
  <c r="T33" i="1" s="1"/>
  <c r="L33" i="1"/>
  <c r="K33" i="1"/>
  <c r="J33" i="1"/>
  <c r="I33" i="1"/>
  <c r="G33" i="1"/>
  <c r="F33" i="1"/>
  <c r="E33" i="1"/>
  <c r="D33" i="1"/>
  <c r="C33" i="1"/>
  <c r="B33" i="1"/>
  <c r="S33" i="1" s="1"/>
  <c r="O32" i="1"/>
  <c r="U32" i="1" s="1"/>
  <c r="N32" i="1"/>
  <c r="M32" i="1"/>
  <c r="T32" i="1" s="1"/>
  <c r="L32" i="1"/>
  <c r="K32" i="1"/>
  <c r="J32" i="1"/>
  <c r="I32" i="1"/>
  <c r="R32" i="1" s="1"/>
  <c r="G32" i="1"/>
  <c r="F32" i="1"/>
  <c r="E32" i="1"/>
  <c r="D32" i="1"/>
  <c r="C32" i="1"/>
  <c r="B32" i="1"/>
  <c r="S32" i="1" s="1"/>
  <c r="O36" i="1"/>
  <c r="N36" i="1"/>
  <c r="M36" i="1"/>
  <c r="L36" i="1"/>
  <c r="K36" i="1"/>
  <c r="J36" i="1"/>
  <c r="I36" i="1"/>
  <c r="H36" i="1"/>
  <c r="F36" i="1"/>
  <c r="E36" i="1"/>
  <c r="D36" i="1"/>
  <c r="C36" i="1"/>
  <c r="B36" i="1"/>
  <c r="J24" i="21" l="1"/>
  <c r="D24" i="21"/>
  <c r="L24" i="21"/>
  <c r="C7" i="21"/>
  <c r="Q8" i="21"/>
  <c r="Q9" i="21"/>
  <c r="P9" i="21"/>
  <c r="Q14" i="21"/>
  <c r="Q15" i="21"/>
  <c r="C19" i="21"/>
  <c r="T22" i="21"/>
  <c r="E38" i="21"/>
  <c r="M38" i="21"/>
  <c r="T38" i="21" s="1"/>
  <c r="U34" i="21"/>
  <c r="K24" i="21"/>
  <c r="T7" i="21"/>
  <c r="R8" i="21"/>
  <c r="C12" i="21"/>
  <c r="Q13" i="21"/>
  <c r="T13" i="21"/>
  <c r="C18" i="21"/>
  <c r="P19" i="21"/>
  <c r="C23" i="21"/>
  <c r="F38" i="21"/>
  <c r="N38" i="21"/>
  <c r="P31" i="21"/>
  <c r="P32" i="21"/>
  <c r="S33" i="21"/>
  <c r="S35" i="21"/>
  <c r="S37" i="21"/>
  <c r="T12" i="21"/>
  <c r="T23" i="21"/>
  <c r="Q30" i="21"/>
  <c r="E24" i="21"/>
  <c r="M24" i="21"/>
  <c r="Q7" i="21"/>
  <c r="C11" i="21"/>
  <c r="Q19" i="21"/>
  <c r="R23" i="21"/>
  <c r="S23" i="21" s="1"/>
  <c r="S28" i="21"/>
  <c r="V30" i="21"/>
  <c r="V31" i="21"/>
  <c r="F24" i="21"/>
  <c r="C24" i="21" s="1"/>
  <c r="N24" i="21"/>
  <c r="R5" i="21"/>
  <c r="Q6" i="21"/>
  <c r="C9" i="21"/>
  <c r="C10" i="21"/>
  <c r="T14" i="21"/>
  <c r="R17" i="21"/>
  <c r="Q18" i="21"/>
  <c r="R21" i="21"/>
  <c r="Q22" i="21"/>
  <c r="Q23" i="21"/>
  <c r="V28" i="21"/>
  <c r="T28" i="21"/>
  <c r="R29" i="21"/>
  <c r="Q34" i="21"/>
  <c r="Q36" i="21"/>
  <c r="G24" i="21"/>
  <c r="T4" i="21"/>
  <c r="Q5" i="21"/>
  <c r="S5" i="21" s="1"/>
  <c r="T5" i="21"/>
  <c r="Q16" i="21"/>
  <c r="S16" i="21" s="1"/>
  <c r="P16" i="21"/>
  <c r="Q17" i="21"/>
  <c r="P17" i="21"/>
  <c r="Q21" i="21"/>
  <c r="T21" i="21"/>
  <c r="S29" i="21"/>
  <c r="Q31" i="21"/>
  <c r="X33" i="21"/>
  <c r="X35" i="21"/>
  <c r="X37" i="21"/>
  <c r="H24" i="21"/>
  <c r="R4" i="21"/>
  <c r="Q10" i="21"/>
  <c r="Q11" i="21"/>
  <c r="C14" i="21"/>
  <c r="T15" i="21"/>
  <c r="R16" i="21"/>
  <c r="Q20" i="21"/>
  <c r="T20" i="21"/>
  <c r="Q28" i="21"/>
  <c r="Q29" i="21"/>
  <c r="X30" i="21"/>
  <c r="T34" i="21"/>
  <c r="R20" i="21"/>
  <c r="S20" i="21" s="1"/>
  <c r="S9" i="21"/>
  <c r="S15" i="21"/>
  <c r="S13" i="21"/>
  <c r="S7" i="21"/>
  <c r="S18" i="21"/>
  <c r="S10" i="21"/>
  <c r="S17" i="21"/>
  <c r="S21" i="21"/>
  <c r="O24" i="21"/>
  <c r="P24" i="21" s="1"/>
  <c r="X28" i="21"/>
  <c r="X36" i="21"/>
  <c r="C4" i="21"/>
  <c r="P7" i="21"/>
  <c r="T11" i="21"/>
  <c r="P15" i="21"/>
  <c r="P23" i="21"/>
  <c r="R28" i="21"/>
  <c r="P30" i="21"/>
  <c r="R31" i="21"/>
  <c r="V34" i="21"/>
  <c r="R36" i="21"/>
  <c r="O38" i="21"/>
  <c r="T6" i="21"/>
  <c r="P6" i="21"/>
  <c r="T10" i="21"/>
  <c r="S8" i="21"/>
  <c r="T17" i="21"/>
  <c r="P21" i="21"/>
  <c r="V33" i="21"/>
  <c r="P34" i="21"/>
  <c r="R35" i="21"/>
  <c r="V37" i="21"/>
  <c r="P4" i="21"/>
  <c r="R6" i="21"/>
  <c r="T8" i="21"/>
  <c r="P12" i="21"/>
  <c r="R14" i="21"/>
  <c r="T16" i="21"/>
  <c r="P20" i="21"/>
  <c r="R22" i="21"/>
  <c r="U28" i="21"/>
  <c r="U31" i="21"/>
  <c r="U36" i="21"/>
  <c r="T18" i="21"/>
  <c r="P5" i="21"/>
  <c r="T9" i="21"/>
  <c r="P13" i="21"/>
  <c r="R30" i="21"/>
  <c r="I38" i="21"/>
  <c r="Q4" i="21"/>
  <c r="S4" i="21" s="1"/>
  <c r="K38" i="21"/>
  <c r="P10" i="21"/>
  <c r="R12" i="21"/>
  <c r="R11" i="21"/>
  <c r="R19" i="21"/>
  <c r="C20" i="21"/>
  <c r="X31" i="21"/>
  <c r="D6" i="11"/>
  <c r="D7" i="11"/>
  <c r="P17" i="10"/>
  <c r="D8" i="11"/>
  <c r="S19" i="20"/>
  <c r="S13" i="20"/>
  <c r="N7" i="10"/>
  <c r="N23" i="11" s="1"/>
  <c r="N11" i="10"/>
  <c r="N16" i="11" s="1"/>
  <c r="N19" i="10"/>
  <c r="T19" i="10" s="1"/>
  <c r="N18" i="10"/>
  <c r="N6" i="11" s="1"/>
  <c r="W24" i="5"/>
  <c r="N8" i="10"/>
  <c r="T8" i="10" s="1"/>
  <c r="E8" i="11"/>
  <c r="D4" i="11"/>
  <c r="P8" i="10"/>
  <c r="P21" i="10"/>
  <c r="G19" i="10"/>
  <c r="N21" i="10"/>
  <c r="T21" i="10" s="1"/>
  <c r="N10" i="10"/>
  <c r="R10" i="10" s="1"/>
  <c r="N9" i="10"/>
  <c r="N17" i="11" s="1"/>
  <c r="N22" i="10"/>
  <c r="T22" i="10" s="1"/>
  <c r="N17" i="10"/>
  <c r="R17" i="10" s="1"/>
  <c r="N12" i="10"/>
  <c r="T12" i="10" s="1"/>
  <c r="N23" i="10"/>
  <c r="T23" i="10" s="1"/>
  <c r="N14" i="10"/>
  <c r="N18" i="11" s="1"/>
  <c r="N5" i="10"/>
  <c r="N19" i="11" s="1"/>
  <c r="R4" i="14"/>
  <c r="G23" i="10"/>
  <c r="Q23" i="10" s="1"/>
  <c r="N16" i="10"/>
  <c r="R16" i="10" s="1"/>
  <c r="N20" i="10"/>
  <c r="R20" i="10" s="1"/>
  <c r="K32" i="17"/>
  <c r="L31" i="17"/>
  <c r="E36" i="11"/>
  <c r="M36" i="11"/>
  <c r="F28" i="11"/>
  <c r="H30" i="11"/>
  <c r="X35" i="10"/>
  <c r="P11" i="10"/>
  <c r="P18" i="10"/>
  <c r="E6" i="11"/>
  <c r="F8" i="11"/>
  <c r="E7" i="11"/>
  <c r="D5" i="11"/>
  <c r="E5" i="11"/>
  <c r="C5" i="11" s="1"/>
  <c r="P9" i="10"/>
  <c r="P12" i="10"/>
  <c r="P15" i="10"/>
  <c r="F7" i="11"/>
  <c r="P23" i="10"/>
  <c r="T15" i="10"/>
  <c r="F4" i="11"/>
  <c r="E4" i="11"/>
  <c r="F6" i="11"/>
  <c r="S6" i="3"/>
  <c r="S16" i="3"/>
  <c r="S11" i="3"/>
  <c r="S21" i="3"/>
  <c r="S8" i="3"/>
  <c r="S23" i="3"/>
  <c r="S18" i="3"/>
  <c r="S10" i="3"/>
  <c r="S13" i="3"/>
  <c r="S5" i="3"/>
  <c r="S20" i="3"/>
  <c r="S22" i="3"/>
  <c r="S12" i="3"/>
  <c r="S14" i="3"/>
  <c r="S9" i="3"/>
  <c r="S4" i="3"/>
  <c r="S15" i="3"/>
  <c r="S17" i="3"/>
  <c r="S7" i="3"/>
  <c r="S24" i="3"/>
  <c r="I28" i="11"/>
  <c r="X33" i="10"/>
  <c r="X34" i="10"/>
  <c r="X36" i="10"/>
  <c r="D36" i="11"/>
  <c r="L36" i="11"/>
  <c r="L28" i="11"/>
  <c r="M32" i="11"/>
  <c r="K31" i="17"/>
  <c r="X37" i="10"/>
  <c r="I32" i="11"/>
  <c r="H31" i="17"/>
  <c r="L4" i="11"/>
  <c r="G15" i="10"/>
  <c r="E22" i="11"/>
  <c r="L6" i="11"/>
  <c r="G7" i="10"/>
  <c r="X28" i="10"/>
  <c r="G9" i="10"/>
  <c r="Q9" i="10" s="1"/>
  <c r="X30" i="10"/>
  <c r="X32" i="10"/>
  <c r="G14" i="10"/>
  <c r="Q19" i="19"/>
  <c r="S19" i="19" s="1"/>
  <c r="G18" i="10"/>
  <c r="Q18" i="10" s="1"/>
  <c r="G5" i="10"/>
  <c r="Q5" i="10" s="1"/>
  <c r="G8" i="10"/>
  <c r="N29" i="17"/>
  <c r="U29" i="17" s="1"/>
  <c r="X31" i="10"/>
  <c r="G12" i="10"/>
  <c r="G11" i="10"/>
  <c r="Q11" i="10" s="1"/>
  <c r="G21" i="10"/>
  <c r="G20" i="10"/>
  <c r="Q20" i="10" s="1"/>
  <c r="C34" i="11"/>
  <c r="I30" i="11"/>
  <c r="G36" i="11"/>
  <c r="J35" i="11"/>
  <c r="C35" i="11"/>
  <c r="K35" i="11"/>
  <c r="P20" i="10"/>
  <c r="C20" i="10"/>
  <c r="O30" i="11"/>
  <c r="H36" i="11"/>
  <c r="K33" i="17"/>
  <c r="I36" i="11"/>
  <c r="U30" i="10"/>
  <c r="D33" i="17"/>
  <c r="L33" i="17"/>
  <c r="S12" i="20"/>
  <c r="G17" i="10"/>
  <c r="S17" i="20"/>
  <c r="G22" i="10"/>
  <c r="S22" i="20"/>
  <c r="Q14" i="20"/>
  <c r="P31" i="10"/>
  <c r="S23" i="19"/>
  <c r="C5" i="10"/>
  <c r="C25" i="8"/>
  <c r="O19" i="11"/>
  <c r="C19" i="10"/>
  <c r="C4" i="10"/>
  <c r="S11" i="20"/>
  <c r="G10" i="10"/>
  <c r="S10" i="20"/>
  <c r="E16" i="11"/>
  <c r="P28" i="10"/>
  <c r="K18" i="11"/>
  <c r="C17" i="10"/>
  <c r="C21" i="10"/>
  <c r="C10" i="10"/>
  <c r="C22" i="10"/>
  <c r="C12" i="10"/>
  <c r="C7" i="10"/>
  <c r="C14" i="10"/>
  <c r="C23" i="10"/>
  <c r="C31" i="17"/>
  <c r="F36" i="11"/>
  <c r="N36" i="11"/>
  <c r="I35" i="11"/>
  <c r="H29" i="17"/>
  <c r="P29" i="17" s="1"/>
  <c r="B35" i="11"/>
  <c r="D35" i="11"/>
  <c r="L35" i="11"/>
  <c r="B29" i="11"/>
  <c r="B36" i="11"/>
  <c r="J36" i="11"/>
  <c r="E35" i="11"/>
  <c r="M35" i="11"/>
  <c r="C36" i="11"/>
  <c r="K36" i="11"/>
  <c r="F35" i="11"/>
  <c r="N35" i="11"/>
  <c r="Q28" i="10"/>
  <c r="G35" i="11"/>
  <c r="O35" i="11"/>
  <c r="G28" i="11"/>
  <c r="D31" i="17"/>
  <c r="H35" i="11"/>
  <c r="C15" i="10"/>
  <c r="C18" i="10"/>
  <c r="G4" i="10"/>
  <c r="Q4" i="10" s="1"/>
  <c r="C16" i="10"/>
  <c r="G16" i="10"/>
  <c r="S16" i="20"/>
  <c r="U9" i="20"/>
  <c r="Q9" i="20"/>
  <c r="S9" i="20" s="1"/>
  <c r="C9" i="10"/>
  <c r="C8" i="10"/>
  <c r="S6" i="20"/>
  <c r="G6" i="10"/>
  <c r="Q6" i="10" s="1"/>
  <c r="C6" i="10"/>
  <c r="U11" i="20"/>
  <c r="U15" i="20"/>
  <c r="U12" i="20"/>
  <c r="U13" i="20"/>
  <c r="G13" i="10"/>
  <c r="C13" i="10"/>
  <c r="U5" i="20"/>
  <c r="U17" i="20"/>
  <c r="U6" i="20"/>
  <c r="U16" i="20"/>
  <c r="U10" i="20"/>
  <c r="C11" i="10"/>
  <c r="S18" i="20"/>
  <c r="S21" i="20"/>
  <c r="S8" i="20"/>
  <c r="U4" i="20"/>
  <c r="Q23" i="20"/>
  <c r="S23" i="20" s="1"/>
  <c r="S15" i="20"/>
  <c r="S5" i="20"/>
  <c r="U14" i="20"/>
  <c r="S14" i="20"/>
  <c r="S4" i="20"/>
  <c r="U19" i="20"/>
  <c r="U23" i="20"/>
  <c r="U22" i="20"/>
  <c r="U18" i="20"/>
  <c r="U8" i="20"/>
  <c r="U21" i="20"/>
  <c r="U20" i="20"/>
  <c r="L22" i="11"/>
  <c r="I19" i="11"/>
  <c r="J19" i="11"/>
  <c r="L8" i="11"/>
  <c r="B15" i="11"/>
  <c r="N4" i="11"/>
  <c r="I8" i="11"/>
  <c r="J18" i="11"/>
  <c r="M8" i="11"/>
  <c r="L21" i="11"/>
  <c r="H4" i="11"/>
  <c r="O8" i="11"/>
  <c r="B4" i="11"/>
  <c r="P6" i="10"/>
  <c r="M21" i="11"/>
  <c r="B22" i="11"/>
  <c r="O22" i="11"/>
  <c r="M4" i="11"/>
  <c r="K6" i="11"/>
  <c r="M6" i="11"/>
  <c r="B21" i="11"/>
  <c r="B8" i="11"/>
  <c r="H8" i="11"/>
  <c r="D21" i="11"/>
  <c r="K22" i="11"/>
  <c r="B19" i="11"/>
  <c r="E21" i="11"/>
  <c r="O21" i="11"/>
  <c r="F18" i="11"/>
  <c r="O18" i="11"/>
  <c r="R4" i="10"/>
  <c r="F17" i="11"/>
  <c r="K16" i="11"/>
  <c r="M22" i="11"/>
  <c r="F22" i="11"/>
  <c r="N21" i="11"/>
  <c r="M19" i="11"/>
  <c r="H22" i="11"/>
  <c r="I6" i="11"/>
  <c r="J5" i="11"/>
  <c r="M16" i="11"/>
  <c r="H5" i="11"/>
  <c r="J8" i="11"/>
  <c r="J6" i="11"/>
  <c r="B23" i="11"/>
  <c r="D23" i="11"/>
  <c r="I5" i="11"/>
  <c r="K8" i="11"/>
  <c r="I7" i="11"/>
  <c r="B6" i="11"/>
  <c r="H7" i="11"/>
  <c r="J20" i="11"/>
  <c r="K21" i="11"/>
  <c r="H17" i="11"/>
  <c r="L15" i="11"/>
  <c r="I23" i="11"/>
  <c r="P13" i="10"/>
  <c r="O20" i="11"/>
  <c r="L16" i="11"/>
  <c r="J23" i="11"/>
  <c r="M15" i="11"/>
  <c r="H19" i="11"/>
  <c r="J16" i="11"/>
  <c r="O17" i="11"/>
  <c r="M18" i="11"/>
  <c r="H23" i="11"/>
  <c r="K20" i="11"/>
  <c r="B20" i="11"/>
  <c r="K4" i="11"/>
  <c r="B16" i="11"/>
  <c r="D16" i="11"/>
  <c r="O6" i="11"/>
  <c r="J17" i="11"/>
  <c r="H18" i="11"/>
  <c r="E15" i="11"/>
  <c r="K23" i="11"/>
  <c r="I4" i="11"/>
  <c r="H6" i="11"/>
  <c r="K17" i="11"/>
  <c r="I18" i="11"/>
  <c r="L23" i="11"/>
  <c r="M7" i="11"/>
  <c r="J22" i="11"/>
  <c r="D15" i="11"/>
  <c r="I17" i="11"/>
  <c r="J4" i="11"/>
  <c r="F16" i="11"/>
  <c r="O16" i="11"/>
  <c r="L17" i="11"/>
  <c r="H15" i="11"/>
  <c r="E23" i="11"/>
  <c r="M23" i="11"/>
  <c r="L7" i="11"/>
  <c r="I22" i="11"/>
  <c r="H21" i="11"/>
  <c r="H16" i="11"/>
  <c r="E17" i="11"/>
  <c r="M17" i="11"/>
  <c r="I15" i="11"/>
  <c r="F23" i="11"/>
  <c r="K7" i="11"/>
  <c r="B7" i="11"/>
  <c r="M20" i="11"/>
  <c r="E20" i="11"/>
  <c r="J21" i="11"/>
  <c r="I20" i="11"/>
  <c r="B5" i="11"/>
  <c r="F19" i="11"/>
  <c r="I21" i="11"/>
  <c r="I16" i="11"/>
  <c r="L18" i="11"/>
  <c r="J15" i="11"/>
  <c r="O23" i="11"/>
  <c r="F21" i="11"/>
  <c r="J7" i="11"/>
  <c r="L20" i="11"/>
  <c r="D20" i="11"/>
  <c r="L19" i="11"/>
  <c r="F20" i="11"/>
  <c r="K19" i="11"/>
  <c r="O5" i="11"/>
  <c r="D17" i="11"/>
  <c r="E18" i="11"/>
  <c r="D19" i="11"/>
  <c r="B17" i="11"/>
  <c r="O4" i="11"/>
  <c r="M5" i="11"/>
  <c r="B18" i="11"/>
  <c r="D18" i="11"/>
  <c r="L5" i="11"/>
  <c r="O7" i="11"/>
  <c r="E19" i="11"/>
  <c r="R13" i="10"/>
  <c r="K5" i="11"/>
  <c r="R6" i="10"/>
  <c r="H20" i="11"/>
  <c r="U35" i="10"/>
  <c r="R35" i="10"/>
  <c r="S35" i="10"/>
  <c r="T35" i="10"/>
  <c r="V35" i="10"/>
  <c r="P35" i="10"/>
  <c r="Q35" i="10"/>
  <c r="D22" i="11"/>
  <c r="P10" i="10"/>
  <c r="S37" i="10"/>
  <c r="B36" i="17"/>
  <c r="G24" i="20"/>
  <c r="R36" i="5"/>
  <c r="S36" i="5"/>
  <c r="T36" i="5"/>
  <c r="Q35" i="5"/>
  <c r="P35" i="5"/>
  <c r="S35" i="5"/>
  <c r="G36" i="14"/>
  <c r="G34" i="10"/>
  <c r="G34" i="17" s="1"/>
  <c r="G37" i="10"/>
  <c r="G36" i="13"/>
  <c r="U36" i="5"/>
  <c r="R34" i="5"/>
  <c r="I31" i="11"/>
  <c r="M33" i="17"/>
  <c r="F30" i="11"/>
  <c r="N33" i="17"/>
  <c r="E33" i="17"/>
  <c r="J33" i="17"/>
  <c r="X31" i="5"/>
  <c r="S10" i="19"/>
  <c r="S21" i="19"/>
  <c r="M32" i="17"/>
  <c r="T32" i="17" s="1"/>
  <c r="P32" i="10"/>
  <c r="K28" i="11"/>
  <c r="J28" i="11"/>
  <c r="H28" i="11"/>
  <c r="O36" i="11"/>
  <c r="U38" i="20"/>
  <c r="S11" i="19"/>
  <c r="S8" i="19"/>
  <c r="S12" i="19"/>
  <c r="S16" i="19"/>
  <c r="S20" i="19"/>
  <c r="R29" i="10"/>
  <c r="Q18" i="19"/>
  <c r="S18" i="19" s="1"/>
  <c r="S22" i="19"/>
  <c r="S17" i="19"/>
  <c r="V38" i="20"/>
  <c r="T38" i="20"/>
  <c r="Q38" i="20"/>
  <c r="C24" i="20"/>
  <c r="P24" i="20"/>
  <c r="G32" i="17"/>
  <c r="U19" i="19"/>
  <c r="S15" i="19"/>
  <c r="U38" i="19"/>
  <c r="S14" i="19"/>
  <c r="J14" i="11"/>
  <c r="K14" i="11"/>
  <c r="S6" i="19"/>
  <c r="U20" i="19"/>
  <c r="S13" i="19"/>
  <c r="U5" i="19"/>
  <c r="U4" i="19"/>
  <c r="U23" i="19"/>
  <c r="U7" i="19"/>
  <c r="U8" i="19"/>
  <c r="U12" i="19"/>
  <c r="U16" i="19"/>
  <c r="U11" i="19"/>
  <c r="U15" i="19"/>
  <c r="U21" i="19"/>
  <c r="U17" i="19"/>
  <c r="U13" i="19"/>
  <c r="U9" i="19"/>
  <c r="U22" i="19"/>
  <c r="U18" i="19"/>
  <c r="U14" i="19"/>
  <c r="U10" i="19"/>
  <c r="U6" i="19"/>
  <c r="P24" i="19"/>
  <c r="M31" i="17"/>
  <c r="T31" i="17" s="1"/>
  <c r="U28" i="11"/>
  <c r="F14" i="11"/>
  <c r="F13" i="11"/>
  <c r="M20" i="17"/>
  <c r="I14" i="11"/>
  <c r="L14" i="11"/>
  <c r="M14" i="11"/>
  <c r="H14" i="11"/>
  <c r="H13" i="11"/>
  <c r="B14" i="11"/>
  <c r="P38" i="20"/>
  <c r="R38" i="20"/>
  <c r="C24" i="19"/>
  <c r="V38" i="19"/>
  <c r="Q38" i="19"/>
  <c r="T38" i="19"/>
  <c r="G24" i="19"/>
  <c r="P38" i="19"/>
  <c r="R38" i="19"/>
  <c r="U29" i="1"/>
  <c r="U33" i="1"/>
  <c r="E31" i="17"/>
  <c r="G29" i="17"/>
  <c r="J36" i="17"/>
  <c r="I29" i="17"/>
  <c r="D34" i="11"/>
  <c r="F36" i="17"/>
  <c r="H34" i="17"/>
  <c r="H36" i="17"/>
  <c r="E36" i="17"/>
  <c r="O34" i="17"/>
  <c r="O36" i="17"/>
  <c r="J33" i="11"/>
  <c r="I36" i="17"/>
  <c r="B33" i="17"/>
  <c r="C33" i="17"/>
  <c r="E32" i="17"/>
  <c r="N30" i="11"/>
  <c r="P36" i="10"/>
  <c r="B30" i="17"/>
  <c r="E32" i="11"/>
  <c r="G37" i="11"/>
  <c r="D28" i="11"/>
  <c r="F31" i="11"/>
  <c r="P21" i="17"/>
  <c r="R21" i="17"/>
  <c r="C21" i="17"/>
  <c r="Q21" i="17"/>
  <c r="M13" i="11"/>
  <c r="L13" i="11"/>
  <c r="K13" i="11"/>
  <c r="J13" i="11"/>
  <c r="I13" i="11"/>
  <c r="D12" i="11"/>
  <c r="H11" i="11"/>
  <c r="F11" i="11"/>
  <c r="E14" i="11"/>
  <c r="M11" i="11"/>
  <c r="L11" i="11"/>
  <c r="O4" i="17"/>
  <c r="B19" i="17"/>
  <c r="D11" i="11"/>
  <c r="K11" i="11"/>
  <c r="O13" i="11"/>
  <c r="B16" i="17"/>
  <c r="J11" i="11"/>
  <c r="I11" i="11"/>
  <c r="B9" i="11"/>
  <c r="B10" i="11"/>
  <c r="M9" i="11"/>
  <c r="L17" i="17"/>
  <c r="K17" i="17"/>
  <c r="K14" i="17"/>
  <c r="I22" i="17"/>
  <c r="D14" i="17"/>
  <c r="J9" i="11"/>
  <c r="J20" i="17"/>
  <c r="H17" i="17"/>
  <c r="O11" i="11"/>
  <c r="O7" i="17"/>
  <c r="I12" i="11"/>
  <c r="I16" i="17"/>
  <c r="I20" i="17"/>
  <c r="H12" i="11"/>
  <c r="F12" i="11"/>
  <c r="D13" i="11"/>
  <c r="E16" i="17"/>
  <c r="M12" i="11"/>
  <c r="M18" i="17"/>
  <c r="B12" i="11"/>
  <c r="L12" i="11"/>
  <c r="L18" i="17"/>
  <c r="L24" i="17"/>
  <c r="L20" i="17"/>
  <c r="K7" i="17"/>
  <c r="K12" i="11"/>
  <c r="K18" i="17"/>
  <c r="K13" i="17"/>
  <c r="F34" i="17"/>
  <c r="M30" i="11"/>
  <c r="J29" i="17"/>
  <c r="G34" i="11"/>
  <c r="C37" i="11"/>
  <c r="I32" i="17"/>
  <c r="R32" i="17" s="1"/>
  <c r="B29" i="17"/>
  <c r="C28" i="11"/>
  <c r="B32" i="11"/>
  <c r="O37" i="11"/>
  <c r="B34" i="11"/>
  <c r="F31" i="17"/>
  <c r="K33" i="11"/>
  <c r="S29" i="10"/>
  <c r="D36" i="17"/>
  <c r="N37" i="11"/>
  <c r="N31" i="11"/>
  <c r="N29" i="11"/>
  <c r="N35" i="17"/>
  <c r="I33" i="11"/>
  <c r="K30" i="11"/>
  <c r="M37" i="11"/>
  <c r="E29" i="17"/>
  <c r="I34" i="17"/>
  <c r="T29" i="10"/>
  <c r="C29" i="11"/>
  <c r="M30" i="17"/>
  <c r="M34" i="17"/>
  <c r="M36" i="17"/>
  <c r="M33" i="11"/>
  <c r="B33" i="11"/>
  <c r="H33" i="11"/>
  <c r="J37" i="11"/>
  <c r="N34" i="17"/>
  <c r="O35" i="17"/>
  <c r="B28" i="11"/>
  <c r="F37" i="11"/>
  <c r="C32" i="17"/>
  <c r="E34" i="17"/>
  <c r="G35" i="17"/>
  <c r="L37" i="11"/>
  <c r="L34" i="17"/>
  <c r="Q29" i="10"/>
  <c r="L35" i="17"/>
  <c r="B31" i="11"/>
  <c r="D33" i="11"/>
  <c r="E30" i="11"/>
  <c r="E37" i="11"/>
  <c r="N32" i="17"/>
  <c r="C35" i="17"/>
  <c r="E30" i="17"/>
  <c r="D34" i="17"/>
  <c r="F35" i="17"/>
  <c r="K37" i="11"/>
  <c r="K31" i="11"/>
  <c r="K29" i="11"/>
  <c r="C33" i="11"/>
  <c r="D37" i="11"/>
  <c r="M29" i="17"/>
  <c r="F33" i="17"/>
  <c r="H35" i="17"/>
  <c r="S35" i="17" s="1"/>
  <c r="B34" i="17"/>
  <c r="G30" i="11"/>
  <c r="F29" i="17"/>
  <c r="C31" i="11"/>
  <c r="E33" i="11"/>
  <c r="J30" i="17"/>
  <c r="J31" i="11"/>
  <c r="J29" i="11"/>
  <c r="J35" i="17"/>
  <c r="F29" i="11"/>
  <c r="J34" i="11"/>
  <c r="C30" i="17"/>
  <c r="G33" i="17"/>
  <c r="I35" i="17"/>
  <c r="H30" i="17"/>
  <c r="H32" i="11"/>
  <c r="E34" i="11"/>
  <c r="D35" i="17"/>
  <c r="I30" i="17"/>
  <c r="I29" i="11"/>
  <c r="L33" i="11"/>
  <c r="H31" i="11"/>
  <c r="I34" i="11"/>
  <c r="D30" i="17"/>
  <c r="I33" i="17"/>
  <c r="K35" i="17"/>
  <c r="K30" i="17"/>
  <c r="L30" i="17"/>
  <c r="D15" i="17"/>
  <c r="B23" i="17"/>
  <c r="B12" i="17"/>
  <c r="D8" i="17"/>
  <c r="K20" i="17"/>
  <c r="B20" i="17"/>
  <c r="L9" i="17"/>
  <c r="I13" i="17"/>
  <c r="H8" i="17"/>
  <c r="M13" i="17"/>
  <c r="J23" i="17"/>
  <c r="B18" i="17"/>
  <c r="F19" i="17"/>
  <c r="H9" i="17"/>
  <c r="O8" i="17"/>
  <c r="O14" i="17"/>
  <c r="J19" i="17"/>
  <c r="K12" i="17"/>
  <c r="B14" i="17"/>
  <c r="F8" i="17"/>
  <c r="J4" i="17"/>
  <c r="B9" i="17"/>
  <c r="H15" i="17"/>
  <c r="E14" i="17"/>
  <c r="D5" i="17"/>
  <c r="K9" i="17"/>
  <c r="M14" i="17"/>
  <c r="M8" i="17"/>
  <c r="M7" i="17"/>
  <c r="L5" i="17"/>
  <c r="K19" i="17"/>
  <c r="L14" i="17"/>
  <c r="L8" i="17"/>
  <c r="L7" i="17"/>
  <c r="O22" i="17"/>
  <c r="F6" i="17"/>
  <c r="O18" i="17"/>
  <c r="M29" i="11"/>
  <c r="E29" i="11"/>
  <c r="O31" i="11"/>
  <c r="L30" i="11"/>
  <c r="D30" i="11"/>
  <c r="N32" i="11"/>
  <c r="U32" i="11" s="1"/>
  <c r="F32" i="11"/>
  <c r="H34" i="11"/>
  <c r="D29" i="17"/>
  <c r="L29" i="17"/>
  <c r="O31" i="17"/>
  <c r="U31" i="17" s="1"/>
  <c r="H33" i="17"/>
  <c r="C36" i="17"/>
  <c r="K36" i="17"/>
  <c r="O29" i="11"/>
  <c r="F32" i="17"/>
  <c r="U29" i="10"/>
  <c r="O32" i="17"/>
  <c r="P32" i="17" s="1"/>
  <c r="O33" i="17"/>
  <c r="L29" i="11"/>
  <c r="D29" i="11"/>
  <c r="C30" i="11"/>
  <c r="O34" i="11"/>
  <c r="B30" i="11"/>
  <c r="M31" i="11"/>
  <c r="E31" i="11"/>
  <c r="J30" i="11"/>
  <c r="L32" i="11"/>
  <c r="D32" i="11"/>
  <c r="I37" i="11"/>
  <c r="N34" i="11"/>
  <c r="F34" i="11"/>
  <c r="G30" i="17"/>
  <c r="O30" i="17"/>
  <c r="I31" i="17"/>
  <c r="R31" i="17" s="1"/>
  <c r="B32" i="17"/>
  <c r="S32" i="17" s="1"/>
  <c r="J34" i="17"/>
  <c r="C29" i="17"/>
  <c r="O33" i="11"/>
  <c r="G33" i="11"/>
  <c r="L31" i="11"/>
  <c r="D31" i="11"/>
  <c r="K32" i="11"/>
  <c r="C32" i="11"/>
  <c r="H37" i="11"/>
  <c r="B31" i="17"/>
  <c r="J31" i="17"/>
  <c r="C34" i="17"/>
  <c r="K34" i="17"/>
  <c r="E35" i="17"/>
  <c r="M35" i="17"/>
  <c r="N36" i="17"/>
  <c r="N30" i="17"/>
  <c r="L36" i="17"/>
  <c r="N33" i="11"/>
  <c r="F33" i="11"/>
  <c r="E28" i="11"/>
  <c r="D32" i="17"/>
  <c r="L32" i="17"/>
  <c r="Q32" i="17" s="1"/>
  <c r="F30" i="17"/>
  <c r="B37" i="11"/>
  <c r="H29" i="11"/>
  <c r="E20" i="17"/>
  <c r="J10" i="11"/>
  <c r="F4" i="17"/>
  <c r="H5" i="17"/>
  <c r="J6" i="17"/>
  <c r="O9" i="17"/>
  <c r="O12" i="17"/>
  <c r="L15" i="17"/>
  <c r="M16" i="17"/>
  <c r="E22" i="17"/>
  <c r="M22" i="17"/>
  <c r="F23" i="17"/>
  <c r="H24" i="17"/>
  <c r="I5" i="17"/>
  <c r="B6" i="17"/>
  <c r="K6" i="17"/>
  <c r="D7" i="17"/>
  <c r="E8" i="17"/>
  <c r="B10" i="17"/>
  <c r="H12" i="17"/>
  <c r="J13" i="17"/>
  <c r="M15" i="17"/>
  <c r="F16" i="17"/>
  <c r="I17" i="17"/>
  <c r="D18" i="17"/>
  <c r="O19" i="17"/>
  <c r="F22" i="17"/>
  <c r="O23" i="17"/>
  <c r="I24" i="17"/>
  <c r="E13" i="17"/>
  <c r="D24" i="17"/>
  <c r="B11" i="11"/>
  <c r="D14" i="11"/>
  <c r="H10" i="11"/>
  <c r="H4" i="17"/>
  <c r="J5" i="17"/>
  <c r="D6" i="17"/>
  <c r="L6" i="17"/>
  <c r="E7" i="17"/>
  <c r="I9" i="17"/>
  <c r="I12" i="17"/>
  <c r="B13" i="17"/>
  <c r="O16" i="17"/>
  <c r="J17" i="17"/>
  <c r="E18" i="17"/>
  <c r="H19" i="17"/>
  <c r="H23" i="17"/>
  <c r="J24" i="17"/>
  <c r="D17" i="17"/>
  <c r="E13" i="11"/>
  <c r="E11" i="11"/>
  <c r="E12" i="11"/>
  <c r="I4" i="17"/>
  <c r="B5" i="17"/>
  <c r="K5" i="17"/>
  <c r="E6" i="17"/>
  <c r="M6" i="17"/>
  <c r="F7" i="17"/>
  <c r="J9" i="17"/>
  <c r="J12" i="17"/>
  <c r="D13" i="17"/>
  <c r="L13" i="17"/>
  <c r="F14" i="17"/>
  <c r="H16" i="17"/>
  <c r="B17" i="17"/>
  <c r="F18" i="17"/>
  <c r="I19" i="17"/>
  <c r="D20" i="17"/>
  <c r="H22" i="17"/>
  <c r="I23" i="17"/>
  <c r="B24" i="17"/>
  <c r="K24" i="17"/>
  <c r="B4" i="17"/>
  <c r="K4" i="17"/>
  <c r="E5" i="17"/>
  <c r="M5" i="17"/>
  <c r="O6" i="17"/>
  <c r="H7" i="17"/>
  <c r="I8" i="17"/>
  <c r="D9" i="17"/>
  <c r="D12" i="17"/>
  <c r="L12" i="17"/>
  <c r="F13" i="17"/>
  <c r="H14" i="17"/>
  <c r="I15" i="17"/>
  <c r="J16" i="17"/>
  <c r="E17" i="17"/>
  <c r="M17" i="17"/>
  <c r="H18" i="17"/>
  <c r="F20" i="17"/>
  <c r="J22" i="17"/>
  <c r="K23" i="17"/>
  <c r="E24" i="17"/>
  <c r="M24" i="17"/>
  <c r="O14" i="11"/>
  <c r="D4" i="17"/>
  <c r="L4" i="17"/>
  <c r="F5" i="17"/>
  <c r="H6" i="17"/>
  <c r="I7" i="17"/>
  <c r="B8" i="17"/>
  <c r="J8" i="17"/>
  <c r="E9" i="17"/>
  <c r="M9" i="17"/>
  <c r="E12" i="17"/>
  <c r="M12" i="17"/>
  <c r="O13" i="17"/>
  <c r="I14" i="17"/>
  <c r="B15" i="17"/>
  <c r="J15" i="17"/>
  <c r="K16" i="17"/>
  <c r="F17" i="17"/>
  <c r="I18" i="17"/>
  <c r="D19" i="17"/>
  <c r="L19" i="17"/>
  <c r="O20" i="17"/>
  <c r="B22" i="17"/>
  <c r="K22" i="17"/>
  <c r="D23" i="17"/>
  <c r="L23" i="17"/>
  <c r="F24" i="17"/>
  <c r="B13" i="11"/>
  <c r="J12" i="11"/>
  <c r="O12" i="11"/>
  <c r="E4" i="17"/>
  <c r="M4" i="17"/>
  <c r="O5" i="17"/>
  <c r="I6" i="17"/>
  <c r="B7" i="17"/>
  <c r="J7" i="17"/>
  <c r="K8" i="17"/>
  <c r="F9" i="17"/>
  <c r="B11" i="17"/>
  <c r="F12" i="17"/>
  <c r="H13" i="17"/>
  <c r="J14" i="17"/>
  <c r="D16" i="17"/>
  <c r="L16" i="17"/>
  <c r="O17" i="17"/>
  <c r="J18" i="17"/>
  <c r="E19" i="17"/>
  <c r="M19" i="17"/>
  <c r="H20" i="17"/>
  <c r="D22" i="17"/>
  <c r="L22" i="17"/>
  <c r="E23" i="17"/>
  <c r="M23" i="17"/>
  <c r="O24" i="17"/>
  <c r="T21" i="17"/>
  <c r="V29" i="10"/>
  <c r="U5" i="13"/>
  <c r="P5" i="10"/>
  <c r="N4" i="17"/>
  <c r="W24" i="10"/>
  <c r="U37" i="3"/>
  <c r="V37" i="3"/>
  <c r="Q37" i="3"/>
  <c r="R37" i="3"/>
  <c r="T37" i="3"/>
  <c r="U9" i="13"/>
  <c r="T12" i="14"/>
  <c r="R11" i="14"/>
  <c r="S11" i="14" s="1"/>
  <c r="R12" i="14"/>
  <c r="S12" i="14" s="1"/>
  <c r="R13" i="14"/>
  <c r="S13" i="14" s="1"/>
  <c r="R22" i="14"/>
  <c r="T22" i="14"/>
  <c r="S36" i="10"/>
  <c r="R8" i="14"/>
  <c r="S8" i="14" s="1"/>
  <c r="T8" i="14"/>
  <c r="T19" i="14"/>
  <c r="T14" i="14"/>
  <c r="T10" i="14"/>
  <c r="T17" i="14"/>
  <c r="R5" i="14"/>
  <c r="T20" i="14"/>
  <c r="R20" i="14"/>
  <c r="R14" i="14"/>
  <c r="S14" i="14" s="1"/>
  <c r="T21" i="14"/>
  <c r="R21" i="14"/>
  <c r="R6" i="14"/>
  <c r="S6" i="14" s="1"/>
  <c r="T6" i="14"/>
  <c r="T13" i="14"/>
  <c r="T16" i="14"/>
  <c r="P16" i="10"/>
  <c r="R16" i="14"/>
  <c r="T15" i="14"/>
  <c r="R15" i="14"/>
  <c r="S15" i="14" s="1"/>
  <c r="R7" i="14"/>
  <c r="S7" i="14" s="1"/>
  <c r="R10" i="14"/>
  <c r="S10" i="14" s="1"/>
  <c r="R23" i="14"/>
  <c r="P30" i="10"/>
  <c r="S33" i="10"/>
  <c r="S13" i="13"/>
  <c r="U21" i="13"/>
  <c r="U34" i="10"/>
  <c r="U23" i="13"/>
  <c r="P24" i="13"/>
  <c r="T36" i="10"/>
  <c r="P4" i="10"/>
  <c r="U7" i="13"/>
  <c r="U14" i="13"/>
  <c r="U22" i="13"/>
  <c r="C38" i="10"/>
  <c r="V34" i="10"/>
  <c r="D38" i="10"/>
  <c r="U10" i="13"/>
  <c r="U17" i="13"/>
  <c r="S30" i="10"/>
  <c r="U16" i="13"/>
  <c r="T37" i="10"/>
  <c r="Q34" i="10"/>
  <c r="F38" i="10"/>
  <c r="S15" i="13"/>
  <c r="S23" i="13"/>
  <c r="U12" i="13"/>
  <c r="U19" i="13"/>
  <c r="U13" i="13"/>
  <c r="U20" i="13"/>
  <c r="O38" i="10"/>
  <c r="Q31" i="10"/>
  <c r="P14" i="10"/>
  <c r="N38" i="10"/>
  <c r="U31" i="10"/>
  <c r="U37" i="10"/>
  <c r="V33" i="10"/>
  <c r="K24" i="10"/>
  <c r="K9" i="11" s="1"/>
  <c r="L38" i="10"/>
  <c r="T33" i="10"/>
  <c r="P33" i="10"/>
  <c r="V37" i="10"/>
  <c r="V36" i="10"/>
  <c r="M38" i="10"/>
  <c r="E38" i="10"/>
  <c r="R15" i="10"/>
  <c r="P19" i="10"/>
  <c r="I24" i="10"/>
  <c r="I9" i="11" s="1"/>
  <c r="M24" i="10"/>
  <c r="M10" i="17" s="1"/>
  <c r="U4" i="13"/>
  <c r="Q37" i="10"/>
  <c r="T31" i="10"/>
  <c r="T13" i="10"/>
  <c r="S7" i="13"/>
  <c r="T34" i="10"/>
  <c r="Q30" i="10"/>
  <c r="U11" i="13"/>
  <c r="U36" i="10"/>
  <c r="Q33" i="10"/>
  <c r="J38" i="10"/>
  <c r="P22" i="10"/>
  <c r="T30" i="10"/>
  <c r="U28" i="10"/>
  <c r="J24" i="10"/>
  <c r="J10" i="17" s="1"/>
  <c r="U18" i="13"/>
  <c r="O24" i="10"/>
  <c r="O10" i="17" s="1"/>
  <c r="S21" i="13"/>
  <c r="U6" i="13"/>
  <c r="U8" i="13"/>
  <c r="U15" i="13"/>
  <c r="I38" i="10"/>
  <c r="Q36" i="10"/>
  <c r="V31" i="10"/>
  <c r="V30" i="10"/>
  <c r="F24" i="10"/>
  <c r="F9" i="11" s="1"/>
  <c r="L24" i="10"/>
  <c r="L10" i="17" s="1"/>
  <c r="L14" i="1"/>
  <c r="D14" i="1"/>
  <c r="H17" i="1"/>
  <c r="F17" i="1"/>
  <c r="J14" i="1"/>
  <c r="N9" i="1"/>
  <c r="J11" i="1"/>
  <c r="J12" i="1"/>
  <c r="I18" i="1"/>
  <c r="M9" i="1"/>
  <c r="I11" i="1"/>
  <c r="I12" i="1"/>
  <c r="B17" i="1"/>
  <c r="N14" i="1"/>
  <c r="K8" i="1"/>
  <c r="B14" i="1"/>
  <c r="M17" i="1"/>
  <c r="E17" i="1"/>
  <c r="B15" i="1"/>
  <c r="N17" i="1"/>
  <c r="D13" i="1"/>
  <c r="L17" i="1"/>
  <c r="D17" i="1"/>
  <c r="H8" i="1"/>
  <c r="O14" i="1"/>
  <c r="G14" i="1"/>
  <c r="K17" i="1"/>
  <c r="G8" i="1"/>
  <c r="B4" i="1"/>
  <c r="J7" i="1"/>
  <c r="N18" i="1"/>
  <c r="F18" i="1"/>
  <c r="J9" i="1"/>
  <c r="N10" i="1"/>
  <c r="H7" i="1"/>
  <c r="L18" i="1"/>
  <c r="D18" i="1"/>
  <c r="P18" i="1" s="1"/>
  <c r="H9" i="1"/>
  <c r="L12" i="1"/>
  <c r="O7" i="1"/>
  <c r="K18" i="1"/>
  <c r="O9" i="1"/>
  <c r="G9" i="1"/>
  <c r="P37" i="10"/>
  <c r="E24" i="10"/>
  <c r="E10" i="17" s="1"/>
  <c r="P34" i="10"/>
  <c r="R36" i="10"/>
  <c r="R33" i="10"/>
  <c r="R30" i="10"/>
  <c r="D24" i="10"/>
  <c r="D10" i="17" s="1"/>
  <c r="P7" i="10"/>
  <c r="H38" i="10"/>
  <c r="T28" i="10"/>
  <c r="S34" i="10"/>
  <c r="S31" i="10"/>
  <c r="S28" i="10"/>
  <c r="R37" i="10"/>
  <c r="R34" i="10"/>
  <c r="R31" i="10"/>
  <c r="R28" i="10"/>
  <c r="H24" i="10"/>
  <c r="H9" i="11" s="1"/>
  <c r="T6" i="10"/>
  <c r="T18" i="14"/>
  <c r="N24" i="14"/>
  <c r="R9" i="14"/>
  <c r="T9" i="14"/>
  <c r="R17" i="14"/>
  <c r="T36" i="14"/>
  <c r="S22" i="14"/>
  <c r="G24" i="14"/>
  <c r="C24" i="14"/>
  <c r="U36" i="14"/>
  <c r="V36" i="14"/>
  <c r="Q36" i="14"/>
  <c r="P24" i="14"/>
  <c r="S21" i="14"/>
  <c r="P36" i="14"/>
  <c r="S16" i="14"/>
  <c r="Q4" i="14"/>
  <c r="S4" i="14" s="1"/>
  <c r="R36" i="14"/>
  <c r="S18" i="14"/>
  <c r="S19" i="14"/>
  <c r="R36" i="13"/>
  <c r="Q36" i="13"/>
  <c r="T36" i="13"/>
  <c r="U36" i="13"/>
  <c r="P36" i="13"/>
  <c r="V36" i="13"/>
  <c r="S22" i="13"/>
  <c r="S14" i="13"/>
  <c r="S18" i="13"/>
  <c r="S6" i="13"/>
  <c r="S16" i="13"/>
  <c r="S20" i="13"/>
  <c r="S19" i="13"/>
  <c r="S17" i="13"/>
  <c r="S12" i="13"/>
  <c r="S11" i="13"/>
  <c r="S10" i="13"/>
  <c r="S8" i="13"/>
  <c r="S4" i="13"/>
  <c r="C24" i="13"/>
  <c r="G24" i="13"/>
  <c r="C25" i="3"/>
  <c r="H22" i="1"/>
  <c r="D23" i="1"/>
  <c r="H25" i="5"/>
  <c r="H21" i="1" s="1"/>
  <c r="H24" i="1"/>
  <c r="B6" i="1"/>
  <c r="O22" i="1"/>
  <c r="G22" i="1"/>
  <c r="G24" i="1"/>
  <c r="J18" i="1"/>
  <c r="N22" i="1"/>
  <c r="D7" i="1"/>
  <c r="H18" i="1"/>
  <c r="L9" i="1"/>
  <c r="D9" i="1"/>
  <c r="L22" i="1"/>
  <c r="D22" i="1"/>
  <c r="H23" i="1"/>
  <c r="H12" i="1"/>
  <c r="L24" i="1"/>
  <c r="D24" i="1"/>
  <c r="M22" i="1"/>
  <c r="E22" i="1"/>
  <c r="E24" i="1"/>
  <c r="B19" i="1"/>
  <c r="B20" i="1"/>
  <c r="K22" i="1"/>
  <c r="G25" i="5"/>
  <c r="O23" i="1"/>
  <c r="G23" i="1"/>
  <c r="O12" i="1"/>
  <c r="G12" i="1"/>
  <c r="K24" i="1"/>
  <c r="F14" i="1"/>
  <c r="C14" i="1" s="1"/>
  <c r="B5" i="1"/>
  <c r="J22" i="1"/>
  <c r="N23" i="1"/>
  <c r="F23" i="1"/>
  <c r="N12" i="1"/>
  <c r="J24" i="1"/>
  <c r="B10" i="1"/>
  <c r="I7" i="1"/>
  <c r="M10" i="1"/>
  <c r="E10" i="1"/>
  <c r="I9" i="1"/>
  <c r="I22" i="1"/>
  <c r="M23" i="1"/>
  <c r="E23" i="1"/>
  <c r="M12" i="1"/>
  <c r="E12" i="1"/>
  <c r="I24" i="1"/>
  <c r="I23" i="1"/>
  <c r="J23" i="1"/>
  <c r="M18" i="1"/>
  <c r="E18" i="1"/>
  <c r="D12" i="1"/>
  <c r="I15" i="1"/>
  <c r="B16" i="1"/>
  <c r="J15" i="1"/>
  <c r="J17" i="1"/>
  <c r="F7" i="1"/>
  <c r="C7" i="1" s="1"/>
  <c r="I17" i="1"/>
  <c r="L25" i="5"/>
  <c r="L11" i="17" s="1"/>
  <c r="B23" i="1"/>
  <c r="L7" i="1"/>
  <c r="L23" i="1"/>
  <c r="K23" i="1"/>
  <c r="O13" i="1"/>
  <c r="G13" i="1"/>
  <c r="K19" i="1"/>
  <c r="O10" i="1"/>
  <c r="G10" i="1"/>
  <c r="K6" i="1"/>
  <c r="O5" i="1"/>
  <c r="G16" i="1"/>
  <c r="D20" i="1"/>
  <c r="F22" i="1"/>
  <c r="O24" i="1"/>
  <c r="L10" i="1"/>
  <c r="M13" i="1"/>
  <c r="E13" i="1"/>
  <c r="I19" i="1"/>
  <c r="I6" i="1"/>
  <c r="M11" i="1"/>
  <c r="E11" i="1"/>
  <c r="I20" i="1"/>
  <c r="M5" i="1"/>
  <c r="E5" i="1"/>
  <c r="F10" i="1"/>
  <c r="J20" i="1"/>
  <c r="K25" i="5"/>
  <c r="K10" i="11" s="1"/>
  <c r="L13" i="1"/>
  <c r="H19" i="1"/>
  <c r="D10" i="1"/>
  <c r="H6" i="1"/>
  <c r="L11" i="1"/>
  <c r="D11" i="1"/>
  <c r="H20" i="1"/>
  <c r="L5" i="1"/>
  <c r="L16" i="1"/>
  <c r="H4" i="1"/>
  <c r="D5" i="1"/>
  <c r="L15" i="1"/>
  <c r="F25" i="5"/>
  <c r="F10" i="11" s="1"/>
  <c r="F16" i="1"/>
  <c r="B18" i="1"/>
  <c r="B9" i="1"/>
  <c r="K13" i="1"/>
  <c r="K10" i="1"/>
  <c r="O6" i="1"/>
  <c r="G6" i="1"/>
  <c r="K11" i="1"/>
  <c r="O20" i="1"/>
  <c r="G20" i="1"/>
  <c r="K5" i="1"/>
  <c r="O4" i="1"/>
  <c r="G4" i="1"/>
  <c r="D4" i="1"/>
  <c r="K15" i="1"/>
  <c r="K7" i="1"/>
  <c r="N13" i="1"/>
  <c r="J19" i="1"/>
  <c r="N11" i="1"/>
  <c r="N16" i="1"/>
  <c r="B21" i="1"/>
  <c r="B13" i="1"/>
  <c r="B12" i="1"/>
  <c r="N19" i="1"/>
  <c r="F19" i="1"/>
  <c r="J10" i="1"/>
  <c r="N6" i="1"/>
  <c r="F24" i="1"/>
  <c r="N20" i="1"/>
  <c r="F20" i="1"/>
  <c r="N4" i="1"/>
  <c r="F4" i="1"/>
  <c r="B8" i="1"/>
  <c r="K12" i="1"/>
  <c r="K4" i="1"/>
  <c r="J6" i="1"/>
  <c r="F11" i="1"/>
  <c r="N5" i="1"/>
  <c r="J25" i="5"/>
  <c r="J21" i="1" s="1"/>
  <c r="N24" i="1"/>
  <c r="O25" i="5"/>
  <c r="O8" i="1" s="1"/>
  <c r="B22" i="1"/>
  <c r="B24" i="1"/>
  <c r="M19" i="1"/>
  <c r="E19" i="1"/>
  <c r="I10" i="1"/>
  <c r="M6" i="1"/>
  <c r="E6" i="1"/>
  <c r="M24" i="1"/>
  <c r="M20" i="1"/>
  <c r="E20" i="1"/>
  <c r="I16" i="1"/>
  <c r="M4" i="1"/>
  <c r="E4" i="1"/>
  <c r="B7" i="1"/>
  <c r="K20" i="1"/>
  <c r="O11" i="1"/>
  <c r="B11" i="1"/>
  <c r="H13" i="1"/>
  <c r="L19" i="1"/>
  <c r="D19" i="1"/>
  <c r="H10" i="1"/>
  <c r="L6" i="1"/>
  <c r="D6" i="1"/>
  <c r="H11" i="1"/>
  <c r="L20" i="1"/>
  <c r="H5" i="1"/>
  <c r="H16" i="1"/>
  <c r="L4" i="1"/>
  <c r="D25" i="5"/>
  <c r="D11" i="17" s="1"/>
  <c r="E9" i="1"/>
  <c r="O19" i="1"/>
  <c r="M25" i="5"/>
  <c r="M10" i="11" s="1"/>
  <c r="F21" i="1"/>
  <c r="F13" i="1"/>
  <c r="F5" i="1"/>
  <c r="H15" i="1"/>
  <c r="I25" i="5"/>
  <c r="I10" i="11" s="1"/>
  <c r="E25" i="5"/>
  <c r="E21" i="1" s="1"/>
  <c r="N25" i="5"/>
  <c r="N8" i="1" s="1"/>
  <c r="F12" i="1"/>
  <c r="G21" i="1"/>
  <c r="G19" i="1"/>
  <c r="G17" i="1"/>
  <c r="G11" i="1"/>
  <c r="G7" i="1"/>
  <c r="G5" i="1"/>
  <c r="J4" i="1"/>
  <c r="I4" i="1"/>
  <c r="F9" i="1"/>
  <c r="C15" i="1"/>
  <c r="G25" i="8"/>
  <c r="P36" i="8"/>
  <c r="G25" i="7"/>
  <c r="P35" i="6"/>
  <c r="C25" i="6"/>
  <c r="P37" i="3"/>
  <c r="P35" i="4"/>
  <c r="C25" i="4"/>
  <c r="N37" i="5"/>
  <c r="T35" i="1"/>
  <c r="F37" i="5"/>
  <c r="O37" i="5"/>
  <c r="J37" i="5"/>
  <c r="G37" i="5"/>
  <c r="L37" i="5"/>
  <c r="C25" i="7"/>
  <c r="P35" i="7"/>
  <c r="E37" i="5"/>
  <c r="V33" i="1"/>
  <c r="I37" i="5"/>
  <c r="K37" i="5"/>
  <c r="C37" i="5"/>
  <c r="D37" i="5"/>
  <c r="M37" i="5"/>
  <c r="T37" i="5" s="1"/>
  <c r="I37" i="1"/>
  <c r="S35" i="1"/>
  <c r="S36" i="1"/>
  <c r="Q36" i="1"/>
  <c r="Q31" i="1"/>
  <c r="Q34" i="1"/>
  <c r="Q29" i="1"/>
  <c r="J37" i="1"/>
  <c r="G37" i="1"/>
  <c r="V29" i="1"/>
  <c r="P36" i="1"/>
  <c r="S30" i="1"/>
  <c r="Q32" i="1"/>
  <c r="C37" i="1"/>
  <c r="Q33" i="1"/>
  <c r="E37" i="1"/>
  <c r="M37" i="1"/>
  <c r="D37" i="1"/>
  <c r="O37" i="1"/>
  <c r="L37" i="1"/>
  <c r="V36" i="1"/>
  <c r="T15" i="1"/>
  <c r="F37" i="1"/>
  <c r="N37" i="1"/>
  <c r="R33" i="1"/>
  <c r="R35" i="1"/>
  <c r="B37" i="1"/>
  <c r="R15" i="1"/>
  <c r="R36" i="1"/>
  <c r="V32" i="1"/>
  <c r="V31" i="1"/>
  <c r="V35" i="1"/>
  <c r="H37" i="1"/>
  <c r="P15" i="1"/>
  <c r="T36" i="1"/>
  <c r="P32" i="1"/>
  <c r="P31" i="1"/>
  <c r="P35" i="1"/>
  <c r="Q35" i="1"/>
  <c r="K37" i="1"/>
  <c r="V34" i="1"/>
  <c r="U5" i="21" l="1"/>
  <c r="X20" i="21"/>
  <c r="U13" i="21"/>
  <c r="U4" i="21"/>
  <c r="X14" i="21"/>
  <c r="X5" i="21"/>
  <c r="X13" i="21"/>
  <c r="X17" i="21"/>
  <c r="X4" i="21"/>
  <c r="X7" i="21"/>
  <c r="X19" i="21"/>
  <c r="X12" i="21"/>
  <c r="V38" i="21"/>
  <c r="R38" i="21"/>
  <c r="U6" i="21"/>
  <c r="S6" i="21"/>
  <c r="U17" i="21"/>
  <c r="X22" i="21"/>
  <c r="X23" i="21"/>
  <c r="X21" i="21"/>
  <c r="S19" i="21"/>
  <c r="U19" i="21"/>
  <c r="U22" i="21"/>
  <c r="S22" i="21"/>
  <c r="X10" i="21"/>
  <c r="U23" i="21"/>
  <c r="S11" i="21"/>
  <c r="U11" i="21"/>
  <c r="U20" i="21"/>
  <c r="U10" i="21"/>
  <c r="U18" i="21"/>
  <c r="G41" i="21"/>
  <c r="Q38" i="21"/>
  <c r="X11" i="21"/>
  <c r="S12" i="21"/>
  <c r="U12" i="21"/>
  <c r="P38" i="21"/>
  <c r="U38" i="21"/>
  <c r="U21" i="21"/>
  <c r="U7" i="21"/>
  <c r="X18" i="21"/>
  <c r="U9" i="21"/>
  <c r="X16" i="21"/>
  <c r="X9" i="21"/>
  <c r="U14" i="21"/>
  <c r="S14" i="21"/>
  <c r="U16" i="21"/>
  <c r="X15" i="21"/>
  <c r="U15" i="21"/>
  <c r="U8" i="21"/>
  <c r="X6" i="21"/>
  <c r="X8" i="21"/>
  <c r="AD4" i="11"/>
  <c r="N20" i="11"/>
  <c r="R12" i="10"/>
  <c r="N22" i="11"/>
  <c r="R22" i="11" s="1"/>
  <c r="R8" i="10"/>
  <c r="R9" i="10"/>
  <c r="Z32" i="11"/>
  <c r="Z28" i="11"/>
  <c r="T16" i="10"/>
  <c r="N5" i="17"/>
  <c r="R5" i="17" s="1"/>
  <c r="N14" i="11"/>
  <c r="R14" i="11" s="1"/>
  <c r="AA14" i="11" s="1"/>
  <c r="N8" i="11"/>
  <c r="T17" i="10"/>
  <c r="T20" i="10"/>
  <c r="N7" i="11"/>
  <c r="R7" i="11" s="1"/>
  <c r="AA7" i="11" s="1"/>
  <c r="R22" i="10"/>
  <c r="Q31" i="17"/>
  <c r="R21" i="10"/>
  <c r="T14" i="10"/>
  <c r="R14" i="10"/>
  <c r="R30" i="11"/>
  <c r="T10" i="10"/>
  <c r="T9" i="10"/>
  <c r="N5" i="11"/>
  <c r="Z29" i="11"/>
  <c r="P30" i="11"/>
  <c r="S30" i="11"/>
  <c r="Z31" i="11"/>
  <c r="P36" i="11"/>
  <c r="Z30" i="11"/>
  <c r="U35" i="11"/>
  <c r="Z33" i="11"/>
  <c r="G20" i="11"/>
  <c r="Q20" i="11" s="1"/>
  <c r="Z20" i="11" s="1"/>
  <c r="T32" i="11"/>
  <c r="U30" i="11"/>
  <c r="C22" i="11"/>
  <c r="X5" i="11"/>
  <c r="G23" i="11"/>
  <c r="Q23" i="11" s="1"/>
  <c r="P19" i="11"/>
  <c r="G32" i="11"/>
  <c r="S29" i="17"/>
  <c r="R29" i="17"/>
  <c r="G4" i="11"/>
  <c r="Q4" i="11" s="1"/>
  <c r="Z4" i="11" s="1"/>
  <c r="C17" i="11"/>
  <c r="X22" i="10"/>
  <c r="C16" i="11"/>
  <c r="X16" i="11" s="1"/>
  <c r="X31" i="11"/>
  <c r="AA31" i="11" s="1"/>
  <c r="P31" i="11"/>
  <c r="G21" i="11"/>
  <c r="Q21" i="11" s="1"/>
  <c r="Q13" i="10"/>
  <c r="S13" i="10" s="1"/>
  <c r="G19" i="11"/>
  <c r="Q19" i="11" s="1"/>
  <c r="C8" i="11"/>
  <c r="X8" i="11" s="1"/>
  <c r="T29" i="17"/>
  <c r="P35" i="11"/>
  <c r="G31" i="11"/>
  <c r="G22" i="11"/>
  <c r="Q22" i="11" s="1"/>
  <c r="V9" i="20"/>
  <c r="V13" i="20"/>
  <c r="G31" i="17"/>
  <c r="V23" i="20"/>
  <c r="P16" i="11"/>
  <c r="Y16" i="11" s="1"/>
  <c r="S4" i="10"/>
  <c r="V15" i="20"/>
  <c r="V19" i="20"/>
  <c r="V21" i="20"/>
  <c r="V18" i="20"/>
  <c r="V4" i="20"/>
  <c r="V16" i="20"/>
  <c r="V10" i="20"/>
  <c r="V14" i="20"/>
  <c r="V6" i="20"/>
  <c r="V22" i="20"/>
  <c r="V12" i="20"/>
  <c r="V8" i="20"/>
  <c r="V17" i="20"/>
  <c r="V5" i="20"/>
  <c r="V11" i="20"/>
  <c r="V20" i="20"/>
  <c r="C18" i="11"/>
  <c r="X18" i="11" s="1"/>
  <c r="S9" i="10"/>
  <c r="C4" i="11"/>
  <c r="X4" i="11" s="1"/>
  <c r="P22" i="11"/>
  <c r="P20" i="11"/>
  <c r="Y20" i="11" s="1"/>
  <c r="P17" i="11"/>
  <c r="C6" i="11"/>
  <c r="X6" i="11" s="1"/>
  <c r="C7" i="11"/>
  <c r="X7" i="11" s="1"/>
  <c r="C21" i="11"/>
  <c r="P21" i="11"/>
  <c r="P18" i="11"/>
  <c r="Y18" i="11" s="1"/>
  <c r="P23" i="11"/>
  <c r="C19" i="11"/>
  <c r="K15" i="11"/>
  <c r="K24" i="11" s="1"/>
  <c r="K15" i="17"/>
  <c r="E15" i="17"/>
  <c r="O15" i="11"/>
  <c r="P15" i="11" s="1"/>
  <c r="Y15" i="11" s="1"/>
  <c r="F15" i="17"/>
  <c r="F15" i="11"/>
  <c r="C15" i="11" s="1"/>
  <c r="X15" i="11" s="1"/>
  <c r="G17" i="11"/>
  <c r="Q17" i="11" s="1"/>
  <c r="O15" i="17"/>
  <c r="P15" i="17" s="1"/>
  <c r="G7" i="11"/>
  <c r="C23" i="11"/>
  <c r="P5" i="11"/>
  <c r="Y5" i="11" s="1"/>
  <c r="C20" i="11"/>
  <c r="X20" i="11" s="1"/>
  <c r="G16" i="11"/>
  <c r="Q16" i="11" s="1"/>
  <c r="Z16" i="11" s="1"/>
  <c r="H10" i="17"/>
  <c r="O9" i="11"/>
  <c r="F10" i="17"/>
  <c r="C10" i="17" s="1"/>
  <c r="E9" i="11"/>
  <c r="L9" i="11"/>
  <c r="I10" i="17"/>
  <c r="Q17" i="10"/>
  <c r="S17" i="10" s="1"/>
  <c r="G8" i="11"/>
  <c r="Q8" i="11" s="1"/>
  <c r="Z8" i="11" s="1"/>
  <c r="G5" i="11"/>
  <c r="Q5" i="11" s="1"/>
  <c r="Z5" i="11" s="1"/>
  <c r="K10" i="17"/>
  <c r="Q12" i="10"/>
  <c r="S12" i="10" s="1"/>
  <c r="G6" i="11"/>
  <c r="Q6" i="11" s="1"/>
  <c r="Z6" i="11" s="1"/>
  <c r="Q22" i="10"/>
  <c r="D9" i="11"/>
  <c r="G38" i="10"/>
  <c r="Q14" i="10"/>
  <c r="G18" i="11"/>
  <c r="Q18" i="11" s="1"/>
  <c r="Z18" i="11" s="1"/>
  <c r="Q10" i="10"/>
  <c r="S10" i="10" s="1"/>
  <c r="G36" i="17"/>
  <c r="S36" i="17"/>
  <c r="AA34" i="11"/>
  <c r="J49" i="11"/>
  <c r="J50" i="11"/>
  <c r="X33" i="11"/>
  <c r="AA33" i="11" s="1"/>
  <c r="AA32" i="11"/>
  <c r="X30" i="11"/>
  <c r="AA30" i="11" s="1"/>
  <c r="J44" i="11"/>
  <c r="J51" i="11"/>
  <c r="G29" i="11"/>
  <c r="Q28" i="11"/>
  <c r="P28" i="11"/>
  <c r="U31" i="11"/>
  <c r="S33" i="17"/>
  <c r="T35" i="17"/>
  <c r="S21" i="17"/>
  <c r="P32" i="11"/>
  <c r="X4" i="10"/>
  <c r="Q33" i="11"/>
  <c r="V33" i="11"/>
  <c r="P33" i="11"/>
  <c r="R36" i="17"/>
  <c r="T36" i="17"/>
  <c r="E37" i="17"/>
  <c r="V7" i="19"/>
  <c r="V9" i="19"/>
  <c r="V19" i="19"/>
  <c r="V23" i="19"/>
  <c r="V5" i="19"/>
  <c r="V4" i="19"/>
  <c r="V18" i="19"/>
  <c r="V20" i="19"/>
  <c r="V14" i="19"/>
  <c r="V21" i="19"/>
  <c r="V16" i="19"/>
  <c r="V12" i="19"/>
  <c r="V15" i="19"/>
  <c r="V10" i="19"/>
  <c r="V17" i="19"/>
  <c r="V22" i="19"/>
  <c r="V6" i="19"/>
  <c r="V11" i="19"/>
  <c r="V8" i="19"/>
  <c r="V13" i="19"/>
  <c r="Q35" i="17"/>
  <c r="P36" i="17"/>
  <c r="H37" i="17"/>
  <c r="T34" i="17"/>
  <c r="V35" i="17"/>
  <c r="AE4" i="11"/>
  <c r="N12" i="11"/>
  <c r="AD20" i="11"/>
  <c r="AD13" i="11"/>
  <c r="AE14" i="11"/>
  <c r="AD6" i="11"/>
  <c r="AE13" i="11"/>
  <c r="AD14" i="11"/>
  <c r="AE7" i="11"/>
  <c r="AE20" i="11"/>
  <c r="C13" i="11"/>
  <c r="X13" i="11" s="1"/>
  <c r="AE6" i="11"/>
  <c r="R28" i="11"/>
  <c r="X28" i="11"/>
  <c r="AA28" i="11" s="1"/>
  <c r="T30" i="11"/>
  <c r="R29" i="11"/>
  <c r="X29" i="11"/>
  <c r="AA29" i="11" s="1"/>
  <c r="T31" i="11"/>
  <c r="R33" i="11"/>
  <c r="V30" i="11"/>
  <c r="V28" i="11"/>
  <c r="V29" i="11"/>
  <c r="B38" i="11"/>
  <c r="Q30" i="11"/>
  <c r="U36" i="17"/>
  <c r="R34" i="17"/>
  <c r="S28" i="11"/>
  <c r="T28" i="11"/>
  <c r="E38" i="11"/>
  <c r="Q29" i="11"/>
  <c r="C38" i="11"/>
  <c r="S31" i="11"/>
  <c r="S34" i="17"/>
  <c r="S33" i="11"/>
  <c r="F37" i="17"/>
  <c r="B37" i="17"/>
  <c r="S30" i="17"/>
  <c r="R11" i="10"/>
  <c r="S11" i="10" s="1"/>
  <c r="C14" i="17"/>
  <c r="C12" i="1"/>
  <c r="C11" i="11"/>
  <c r="X11" i="11" s="1"/>
  <c r="L8" i="1"/>
  <c r="O10" i="11"/>
  <c r="E8" i="1"/>
  <c r="I8" i="1"/>
  <c r="O11" i="17"/>
  <c r="P11" i="17" s="1"/>
  <c r="M11" i="17"/>
  <c r="M25" i="17" s="1"/>
  <c r="F11" i="17"/>
  <c r="D8" i="1"/>
  <c r="P8" i="1" s="1"/>
  <c r="M8" i="1"/>
  <c r="D10" i="11"/>
  <c r="AD18" i="11" s="1"/>
  <c r="I11" i="17"/>
  <c r="E10" i="11"/>
  <c r="AE18" i="11" s="1"/>
  <c r="J11" i="17"/>
  <c r="J25" i="17" s="1"/>
  <c r="L10" i="11"/>
  <c r="F8" i="1"/>
  <c r="K11" i="17"/>
  <c r="P5" i="17"/>
  <c r="P20" i="1"/>
  <c r="J8" i="1"/>
  <c r="E11" i="17"/>
  <c r="P14" i="17"/>
  <c r="H11" i="17"/>
  <c r="C17" i="1"/>
  <c r="P11" i="11"/>
  <c r="Y11" i="11" s="1"/>
  <c r="P8" i="11"/>
  <c r="Y8" i="11" s="1"/>
  <c r="N13" i="11"/>
  <c r="R13" i="11" s="1"/>
  <c r="AA13" i="11" s="1"/>
  <c r="N17" i="17"/>
  <c r="T17" i="17" s="1"/>
  <c r="N14" i="17"/>
  <c r="R14" i="17" s="1"/>
  <c r="N11" i="17"/>
  <c r="N10" i="11"/>
  <c r="P24" i="17"/>
  <c r="G11" i="17"/>
  <c r="N22" i="17"/>
  <c r="T22" i="17" s="1"/>
  <c r="R18" i="11"/>
  <c r="AA18" i="11" s="1"/>
  <c r="T11" i="10"/>
  <c r="P8" i="17"/>
  <c r="P7" i="17"/>
  <c r="N11" i="11"/>
  <c r="R11" i="11" s="1"/>
  <c r="AA11" i="11" s="1"/>
  <c r="T4" i="17"/>
  <c r="C17" i="17"/>
  <c r="N13" i="17"/>
  <c r="T13" i="17" s="1"/>
  <c r="C19" i="17"/>
  <c r="N12" i="17"/>
  <c r="R12" i="17" s="1"/>
  <c r="C6" i="17"/>
  <c r="C22" i="17"/>
  <c r="G7" i="17"/>
  <c r="Q7" i="17" s="1"/>
  <c r="P14" i="11"/>
  <c r="Y14" i="11" s="1"/>
  <c r="R17" i="11"/>
  <c r="P19" i="17"/>
  <c r="P10" i="17"/>
  <c r="R19" i="10"/>
  <c r="R32" i="11"/>
  <c r="S32" i="11"/>
  <c r="S34" i="11"/>
  <c r="T29" i="11"/>
  <c r="J37" i="17"/>
  <c r="O37" i="17"/>
  <c r="P29" i="11"/>
  <c r="T33" i="11"/>
  <c r="P31" i="17"/>
  <c r="R31" i="11"/>
  <c r="J38" i="11"/>
  <c r="M37" i="17"/>
  <c r="U35" i="17"/>
  <c r="I37" i="17"/>
  <c r="F38" i="11"/>
  <c r="U33" i="11"/>
  <c r="P33" i="17"/>
  <c r="R33" i="17"/>
  <c r="R35" i="17"/>
  <c r="U29" i="11"/>
  <c r="S31" i="17"/>
  <c r="I38" i="11"/>
  <c r="U32" i="17"/>
  <c r="V33" i="17"/>
  <c r="N37" i="17"/>
  <c r="Q34" i="17"/>
  <c r="D38" i="11"/>
  <c r="V32" i="11"/>
  <c r="AB32" i="11" s="1"/>
  <c r="P35" i="17"/>
  <c r="L38" i="11"/>
  <c r="N38" i="11"/>
  <c r="V31" i="17"/>
  <c r="C8" i="17"/>
  <c r="C4" i="17"/>
  <c r="V9" i="13"/>
  <c r="P17" i="17"/>
  <c r="N20" i="17"/>
  <c r="T20" i="17" s="1"/>
  <c r="N24" i="17"/>
  <c r="R24" i="17" s="1"/>
  <c r="N16" i="17"/>
  <c r="T16" i="17" s="1"/>
  <c r="N19" i="17"/>
  <c r="R19" i="17" s="1"/>
  <c r="T5" i="10"/>
  <c r="N18" i="17"/>
  <c r="R18" i="17" s="1"/>
  <c r="Q36" i="17"/>
  <c r="R34" i="11"/>
  <c r="U33" i="17"/>
  <c r="T34" i="11"/>
  <c r="U34" i="11"/>
  <c r="H38" i="11"/>
  <c r="V34" i="17"/>
  <c r="P34" i="11"/>
  <c r="Q31" i="11"/>
  <c r="V32" i="17"/>
  <c r="S29" i="11"/>
  <c r="O38" i="11"/>
  <c r="V31" i="11"/>
  <c r="S37" i="11"/>
  <c r="Q33" i="17"/>
  <c r="T33" i="17"/>
  <c r="L37" i="17"/>
  <c r="M38" i="11"/>
  <c r="V36" i="17"/>
  <c r="Q32" i="11"/>
  <c r="C37" i="17"/>
  <c r="D37" i="17"/>
  <c r="G6" i="17"/>
  <c r="Q6" i="17" s="1"/>
  <c r="G13" i="11"/>
  <c r="Q13" i="11" s="1"/>
  <c r="Z13" i="11" s="1"/>
  <c r="G16" i="17"/>
  <c r="Q16" i="17" s="1"/>
  <c r="R20" i="11"/>
  <c r="AA20" i="11" s="1"/>
  <c r="N23" i="17"/>
  <c r="R23" i="17" s="1"/>
  <c r="T19" i="11"/>
  <c r="G19" i="17"/>
  <c r="Q19" i="17" s="1"/>
  <c r="C18" i="17"/>
  <c r="C12" i="17"/>
  <c r="P6" i="17"/>
  <c r="C7" i="17"/>
  <c r="L25" i="17"/>
  <c r="Q21" i="10"/>
  <c r="G12" i="11"/>
  <c r="G4" i="17"/>
  <c r="G14" i="17"/>
  <c r="Q14" i="17" s="1"/>
  <c r="G20" i="17"/>
  <c r="Q20" i="17" s="1"/>
  <c r="D25" i="17"/>
  <c r="G10" i="11"/>
  <c r="G13" i="17"/>
  <c r="Q13" i="17" s="1"/>
  <c r="C23" i="17"/>
  <c r="G24" i="17"/>
  <c r="Q24" i="17" s="1"/>
  <c r="C5" i="17"/>
  <c r="R23" i="10"/>
  <c r="S23" i="10" s="1"/>
  <c r="G23" i="17"/>
  <c r="Q23" i="17" s="1"/>
  <c r="G15" i="17"/>
  <c r="G14" i="11"/>
  <c r="Q14" i="11" s="1"/>
  <c r="Z14" i="11" s="1"/>
  <c r="G22" i="17"/>
  <c r="Q22" i="17" s="1"/>
  <c r="C9" i="17"/>
  <c r="P20" i="17"/>
  <c r="P9" i="17"/>
  <c r="R4" i="17"/>
  <c r="P18" i="17"/>
  <c r="G8" i="17"/>
  <c r="Q8" i="17" s="1"/>
  <c r="Q19" i="10"/>
  <c r="R23" i="11"/>
  <c r="N8" i="17"/>
  <c r="N7" i="17"/>
  <c r="T7" i="17" s="1"/>
  <c r="P16" i="17"/>
  <c r="C16" i="17"/>
  <c r="P4" i="17"/>
  <c r="R5" i="10"/>
  <c r="S5" i="10" s="1"/>
  <c r="R16" i="11"/>
  <c r="AA16" i="11" s="1"/>
  <c r="N9" i="17"/>
  <c r="R9" i="17" s="1"/>
  <c r="G18" i="17"/>
  <c r="Q18" i="17" s="1"/>
  <c r="G9" i="17"/>
  <c r="Q9" i="17" s="1"/>
  <c r="P13" i="17"/>
  <c r="C20" i="17"/>
  <c r="P22" i="17"/>
  <c r="G5" i="17"/>
  <c r="Q5" i="17" s="1"/>
  <c r="T4" i="10"/>
  <c r="Q8" i="10"/>
  <c r="S8" i="10" s="1"/>
  <c r="R21" i="11"/>
  <c r="N6" i="17"/>
  <c r="R6" i="17" s="1"/>
  <c r="G11" i="11"/>
  <c r="Q11" i="11" s="1"/>
  <c r="Z11" i="11" s="1"/>
  <c r="G12" i="17"/>
  <c r="Q12" i="17" s="1"/>
  <c r="G17" i="17"/>
  <c r="Q17" i="17" s="1"/>
  <c r="C24" i="17"/>
  <c r="C13" i="17"/>
  <c r="P23" i="17"/>
  <c r="P12" i="17"/>
  <c r="S6" i="10"/>
  <c r="Q15" i="10"/>
  <c r="S15" i="10" s="1"/>
  <c r="Q7" i="10"/>
  <c r="T7" i="10"/>
  <c r="Q16" i="10"/>
  <c r="S16" i="10" s="1"/>
  <c r="Q37" i="5"/>
  <c r="V37" i="5"/>
  <c r="R37" i="5"/>
  <c r="P37" i="5"/>
  <c r="U37" i="5"/>
  <c r="R17" i="1"/>
  <c r="T17" i="1"/>
  <c r="V7" i="13"/>
  <c r="U11" i="14"/>
  <c r="U18" i="14"/>
  <c r="U7" i="14"/>
  <c r="R7" i="10"/>
  <c r="U14" i="14"/>
  <c r="U22" i="14"/>
  <c r="S5" i="14"/>
  <c r="U13" i="14"/>
  <c r="U10" i="14"/>
  <c r="U16" i="14"/>
  <c r="U5" i="14"/>
  <c r="U17" i="14"/>
  <c r="U23" i="14"/>
  <c r="U19" i="14"/>
  <c r="U21" i="14"/>
  <c r="U8" i="14"/>
  <c r="U12" i="14"/>
  <c r="U9" i="14"/>
  <c r="U4" i="14"/>
  <c r="U20" i="14"/>
  <c r="S20" i="14"/>
  <c r="V10" i="14" s="1"/>
  <c r="U6" i="14"/>
  <c r="U15" i="14"/>
  <c r="N24" i="10"/>
  <c r="S23" i="14"/>
  <c r="S17" i="14"/>
  <c r="R18" i="10"/>
  <c r="S18" i="10" s="1"/>
  <c r="T18" i="10"/>
  <c r="V5" i="13"/>
  <c r="V4" i="13"/>
  <c r="U38" i="10"/>
  <c r="V19" i="13"/>
  <c r="S9" i="14"/>
  <c r="V16" i="13"/>
  <c r="P24" i="10"/>
  <c r="P14" i="1"/>
  <c r="V11" i="13"/>
  <c r="V18" i="13"/>
  <c r="V8" i="13"/>
  <c r="V10" i="13"/>
  <c r="V6" i="13"/>
  <c r="V12" i="13"/>
  <c r="V14" i="13"/>
  <c r="V21" i="13"/>
  <c r="V17" i="13"/>
  <c r="V22" i="13"/>
  <c r="V20" i="13"/>
  <c r="G24" i="10"/>
  <c r="G9" i="11" s="1"/>
  <c r="V23" i="13"/>
  <c r="V15" i="13"/>
  <c r="V13" i="13"/>
  <c r="C24" i="10"/>
  <c r="X10" i="10" s="1"/>
  <c r="P4" i="11"/>
  <c r="Y4" i="11" s="1"/>
  <c r="R14" i="1"/>
  <c r="Q14" i="1"/>
  <c r="R7" i="1"/>
  <c r="C22" i="1"/>
  <c r="R19" i="1"/>
  <c r="P5" i="1"/>
  <c r="C14" i="11"/>
  <c r="X14" i="11" s="1"/>
  <c r="P23" i="1"/>
  <c r="C5" i="1"/>
  <c r="C18" i="1"/>
  <c r="K21" i="1"/>
  <c r="T23" i="1"/>
  <c r="L21" i="1"/>
  <c r="P6" i="11"/>
  <c r="Y6" i="11" s="1"/>
  <c r="T4" i="11"/>
  <c r="D16" i="1"/>
  <c r="R16" i="1" s="1"/>
  <c r="M16" i="1"/>
  <c r="P13" i="1"/>
  <c r="T14" i="1"/>
  <c r="E16" i="1"/>
  <c r="C16" i="1" s="1"/>
  <c r="R22" i="1"/>
  <c r="P17" i="1"/>
  <c r="T9" i="1"/>
  <c r="Q17" i="1"/>
  <c r="R23" i="1"/>
  <c r="P9" i="1"/>
  <c r="I24" i="11"/>
  <c r="C19" i="1"/>
  <c r="J16" i="1"/>
  <c r="K16" i="1"/>
  <c r="O16" i="1"/>
  <c r="M24" i="11"/>
  <c r="P7" i="11"/>
  <c r="Y7" i="11" s="1"/>
  <c r="H24" i="11"/>
  <c r="M21" i="1"/>
  <c r="R6" i="11"/>
  <c r="AA6" i="11" s="1"/>
  <c r="N21" i="1"/>
  <c r="N25" i="1" s="1"/>
  <c r="T7" i="1"/>
  <c r="Q9" i="1"/>
  <c r="Q5" i="1"/>
  <c r="C4" i="1"/>
  <c r="R6" i="1"/>
  <c r="P4" i="1"/>
  <c r="P25" i="5"/>
  <c r="O21" i="1"/>
  <c r="T5" i="1"/>
  <c r="D21" i="1"/>
  <c r="AD7" i="11" s="1"/>
  <c r="T18" i="1"/>
  <c r="I21" i="1"/>
  <c r="R4" i="11"/>
  <c r="AA4" i="11" s="1"/>
  <c r="R18" i="1"/>
  <c r="R5" i="1"/>
  <c r="P7" i="1"/>
  <c r="Q7" i="1"/>
  <c r="P13" i="11"/>
  <c r="Y13" i="11" s="1"/>
  <c r="P19" i="1"/>
  <c r="R38" i="10"/>
  <c r="T38" i="10"/>
  <c r="P38" i="10"/>
  <c r="C20" i="1"/>
  <c r="C10" i="1"/>
  <c r="T20" i="1"/>
  <c r="R12" i="1"/>
  <c r="T12" i="1"/>
  <c r="R10" i="1"/>
  <c r="Q22" i="1"/>
  <c r="P24" i="1"/>
  <c r="Q18" i="1"/>
  <c r="P12" i="1"/>
  <c r="P11" i="1"/>
  <c r="P6" i="1"/>
  <c r="C23" i="1"/>
  <c r="Q12" i="1"/>
  <c r="T22" i="1"/>
  <c r="P22" i="1"/>
  <c r="C21" i="1"/>
  <c r="Q23" i="1"/>
  <c r="Q10" i="1"/>
  <c r="Q24" i="1"/>
  <c r="R11" i="1"/>
  <c r="Q15" i="1"/>
  <c r="S15" i="1" s="1"/>
  <c r="T4" i="1"/>
  <c r="R4" i="1"/>
  <c r="C13" i="1"/>
  <c r="R13" i="1"/>
  <c r="P10" i="1"/>
  <c r="Q19" i="1"/>
  <c r="T24" i="1"/>
  <c r="Q6" i="1"/>
  <c r="R20" i="1"/>
  <c r="T10" i="1"/>
  <c r="C6" i="1"/>
  <c r="T11" i="1"/>
  <c r="Q20" i="1"/>
  <c r="Q11" i="1"/>
  <c r="R24" i="1"/>
  <c r="T19" i="1"/>
  <c r="T6" i="1"/>
  <c r="T13" i="1"/>
  <c r="C11" i="1"/>
  <c r="C9" i="1"/>
  <c r="C25" i="5"/>
  <c r="C24" i="1"/>
  <c r="R9" i="1"/>
  <c r="Q13" i="1"/>
  <c r="G25" i="1"/>
  <c r="Q4" i="1"/>
  <c r="H25" i="1"/>
  <c r="S37" i="1"/>
  <c r="U37" i="1"/>
  <c r="P37" i="1"/>
  <c r="Q37" i="1"/>
  <c r="T37" i="1"/>
  <c r="R37" i="1"/>
  <c r="V37" i="1"/>
  <c r="V12" i="21" l="1"/>
  <c r="V21" i="21"/>
  <c r="V17" i="21"/>
  <c r="V7" i="21"/>
  <c r="V14" i="21"/>
  <c r="V11" i="21"/>
  <c r="V16" i="21"/>
  <c r="V8" i="21"/>
  <c r="V20" i="21"/>
  <c r="V9" i="21"/>
  <c r="V15" i="21"/>
  <c r="V6" i="21"/>
  <c r="V18" i="21"/>
  <c r="V19" i="21"/>
  <c r="V10" i="21"/>
  <c r="V23" i="21"/>
  <c r="V22" i="21"/>
  <c r="V5" i="21"/>
  <c r="V13" i="21"/>
  <c r="V4" i="21"/>
  <c r="AE11" i="11"/>
  <c r="AD11" i="11"/>
  <c r="T5" i="17"/>
  <c r="S14" i="10"/>
  <c r="S22" i="10"/>
  <c r="S21" i="10"/>
  <c r="V14" i="14"/>
  <c r="AE8" i="11"/>
  <c r="AD8" i="11"/>
  <c r="G38" i="11"/>
  <c r="G37" i="17"/>
  <c r="L24" i="11"/>
  <c r="Q9" i="11"/>
  <c r="Z9" i="11" s="1"/>
  <c r="C9" i="11"/>
  <c r="X9" i="11" s="1"/>
  <c r="E25" i="17"/>
  <c r="F25" i="17"/>
  <c r="C15" i="17"/>
  <c r="Q15" i="17"/>
  <c r="I25" i="17"/>
  <c r="P9" i="11"/>
  <c r="Y9" i="11" s="1"/>
  <c r="H25" i="17"/>
  <c r="X12" i="10"/>
  <c r="N10" i="17"/>
  <c r="R10" i="17" s="1"/>
  <c r="N15" i="11"/>
  <c r="R15" i="11" s="1"/>
  <c r="AA15" i="11" s="1"/>
  <c r="N15" i="17"/>
  <c r="R15" i="17" s="1"/>
  <c r="G15" i="11"/>
  <c r="Q15" i="11" s="1"/>
  <c r="Z15" i="11" s="1"/>
  <c r="F24" i="11"/>
  <c r="O24" i="11"/>
  <c r="K25" i="17"/>
  <c r="G10" i="17"/>
  <c r="Q10" i="17" s="1"/>
  <c r="X13" i="10"/>
  <c r="X17" i="10"/>
  <c r="X19" i="10"/>
  <c r="X6" i="10"/>
  <c r="X15" i="10"/>
  <c r="X7" i="10"/>
  <c r="X18" i="10"/>
  <c r="N9" i="11"/>
  <c r="R9" i="11" s="1"/>
  <c r="AA9" i="11" s="1"/>
  <c r="X14" i="10"/>
  <c r="X20" i="10"/>
  <c r="X16" i="10"/>
  <c r="X11" i="10"/>
  <c r="X9" i="10"/>
  <c r="X21" i="10"/>
  <c r="X8" i="10"/>
  <c r="X23" i="10"/>
  <c r="X5" i="10"/>
  <c r="Y34" i="11"/>
  <c r="Y29" i="11"/>
  <c r="AB29" i="11"/>
  <c r="Y33" i="11"/>
  <c r="Y28" i="11"/>
  <c r="Y32" i="11"/>
  <c r="AB33" i="11"/>
  <c r="Y31" i="11"/>
  <c r="Y30" i="11"/>
  <c r="T16" i="11"/>
  <c r="T18" i="11"/>
  <c r="T17" i="11"/>
  <c r="T23" i="11"/>
  <c r="T10" i="11"/>
  <c r="AD5" i="11"/>
  <c r="AE5" i="11"/>
  <c r="AE16" i="11"/>
  <c r="AD16" i="11"/>
  <c r="AD9" i="11"/>
  <c r="AE9" i="11"/>
  <c r="U7" i="10"/>
  <c r="R37" i="17"/>
  <c r="P37" i="17"/>
  <c r="S37" i="17"/>
  <c r="T37" i="17"/>
  <c r="S38" i="11"/>
  <c r="J25" i="1"/>
  <c r="T14" i="17"/>
  <c r="S14" i="17"/>
  <c r="S17" i="1"/>
  <c r="AD12" i="11"/>
  <c r="S19" i="10"/>
  <c r="O25" i="17"/>
  <c r="P25" i="17" s="1"/>
  <c r="AD15" i="11"/>
  <c r="AE15" i="11"/>
  <c r="D24" i="11"/>
  <c r="AD10" i="11" s="1"/>
  <c r="P10" i="11"/>
  <c r="Y10" i="11" s="1"/>
  <c r="C10" i="11"/>
  <c r="X10" i="11" s="1"/>
  <c r="AE12" i="11"/>
  <c r="T8" i="11"/>
  <c r="U38" i="11"/>
  <c r="T5" i="11"/>
  <c r="T21" i="11"/>
  <c r="Q11" i="17"/>
  <c r="Q8" i="1"/>
  <c r="R22" i="17"/>
  <c r="S22" i="17" s="1"/>
  <c r="L25" i="1"/>
  <c r="I25" i="1"/>
  <c r="T19" i="17"/>
  <c r="R16" i="17"/>
  <c r="S16" i="17" s="1"/>
  <c r="Q10" i="11"/>
  <c r="Z10" i="11" s="1"/>
  <c r="C11" i="17"/>
  <c r="C8" i="1"/>
  <c r="E25" i="1"/>
  <c r="R19" i="11"/>
  <c r="T23" i="17"/>
  <c r="R8" i="1"/>
  <c r="R17" i="17"/>
  <c r="S17" i="17" s="1"/>
  <c r="T13" i="11"/>
  <c r="T8" i="1"/>
  <c r="F25" i="1"/>
  <c r="R11" i="17"/>
  <c r="R8" i="11"/>
  <c r="AA8" i="11" s="1"/>
  <c r="R5" i="11"/>
  <c r="AA5" i="11" s="1"/>
  <c r="T11" i="17"/>
  <c r="T12" i="17"/>
  <c r="R10" i="11"/>
  <c r="AA10" i="11" s="1"/>
  <c r="S11" i="11"/>
  <c r="AB11" i="11" s="1"/>
  <c r="S23" i="17"/>
  <c r="S14" i="11"/>
  <c r="AB14" i="11" s="1"/>
  <c r="T12" i="11"/>
  <c r="S19" i="17"/>
  <c r="T22" i="11"/>
  <c r="R13" i="17"/>
  <c r="S13" i="17" s="1"/>
  <c r="S24" i="17"/>
  <c r="S5" i="17"/>
  <c r="T7" i="11"/>
  <c r="R20" i="17"/>
  <c r="S20" i="17" s="1"/>
  <c r="T11" i="11"/>
  <c r="S20" i="11"/>
  <c r="AB20" i="11" s="1"/>
  <c r="T18" i="17"/>
  <c r="U37" i="17"/>
  <c r="P38" i="11"/>
  <c r="S6" i="17"/>
  <c r="S9" i="17"/>
  <c r="T14" i="11"/>
  <c r="S18" i="17"/>
  <c r="T24" i="17"/>
  <c r="S12" i="17"/>
  <c r="T20" i="11"/>
  <c r="R38" i="11"/>
  <c r="T38" i="11"/>
  <c r="T9" i="17"/>
  <c r="T8" i="17"/>
  <c r="R8" i="17"/>
  <c r="Q4" i="17"/>
  <c r="S4" i="17" s="1"/>
  <c r="R7" i="17"/>
  <c r="T6" i="17"/>
  <c r="V7" i="14"/>
  <c r="V8" i="14"/>
  <c r="V23" i="14"/>
  <c r="V19" i="14"/>
  <c r="V9" i="14"/>
  <c r="U10" i="10"/>
  <c r="D25" i="1"/>
  <c r="S18" i="11"/>
  <c r="AB18" i="11" s="1"/>
  <c r="S14" i="1"/>
  <c r="S21" i="11"/>
  <c r="M25" i="1"/>
  <c r="S7" i="1"/>
  <c r="S17" i="11"/>
  <c r="S7" i="10"/>
  <c r="U11" i="10"/>
  <c r="U6" i="10"/>
  <c r="U14" i="10"/>
  <c r="U4" i="10"/>
  <c r="V15" i="14"/>
  <c r="V20" i="14"/>
  <c r="V16" i="14"/>
  <c r="V11" i="14"/>
  <c r="V18" i="14"/>
  <c r="U5" i="10"/>
  <c r="U21" i="10"/>
  <c r="V4" i="14"/>
  <c r="U22" i="10"/>
  <c r="U16" i="10"/>
  <c r="U17" i="10"/>
  <c r="U23" i="10"/>
  <c r="U9" i="10"/>
  <c r="U12" i="10"/>
  <c r="U8" i="10"/>
  <c r="U18" i="10"/>
  <c r="U13" i="10"/>
  <c r="V6" i="14"/>
  <c r="V22" i="14"/>
  <c r="V5" i="14"/>
  <c r="V12" i="14"/>
  <c r="V21" i="14"/>
  <c r="V13" i="14"/>
  <c r="V17" i="14"/>
  <c r="U19" i="10"/>
  <c r="S20" i="10"/>
  <c r="U15" i="10"/>
  <c r="U20" i="10"/>
  <c r="S19" i="1"/>
  <c r="P16" i="1"/>
  <c r="K25" i="1"/>
  <c r="S6" i="11"/>
  <c r="AB6" i="11" s="1"/>
  <c r="T16" i="1"/>
  <c r="Q16" i="1"/>
  <c r="S16" i="1" s="1"/>
  <c r="S13" i="11"/>
  <c r="AB13" i="11" s="1"/>
  <c r="S10" i="1"/>
  <c r="O25" i="1"/>
  <c r="S22" i="11"/>
  <c r="S4" i="11"/>
  <c r="AB4" i="11" s="1"/>
  <c r="S16" i="11"/>
  <c r="AB16" i="11" s="1"/>
  <c r="Q21" i="1"/>
  <c r="S22" i="1"/>
  <c r="Q12" i="11"/>
  <c r="Z12" i="11" s="1"/>
  <c r="S23" i="1"/>
  <c r="J24" i="11"/>
  <c r="S5" i="1"/>
  <c r="P12" i="11"/>
  <c r="Y12" i="11" s="1"/>
  <c r="P21" i="1"/>
  <c r="S9" i="1"/>
  <c r="S6" i="1"/>
  <c r="E24" i="11"/>
  <c r="AE10" i="11" s="1"/>
  <c r="C12" i="11"/>
  <c r="X12" i="11" s="1"/>
  <c r="R12" i="11"/>
  <c r="AA12" i="11" s="1"/>
  <c r="Q7" i="11"/>
  <c r="Z7" i="11" s="1"/>
  <c r="S23" i="11"/>
  <c r="T6" i="11"/>
  <c r="R21" i="1"/>
  <c r="T21" i="1"/>
  <c r="S12" i="1"/>
  <c r="S18" i="1"/>
  <c r="S24" i="1"/>
  <c r="S4" i="1"/>
  <c r="S13" i="1"/>
  <c r="S11" i="1"/>
  <c r="S20" i="1"/>
  <c r="S19" i="11" l="1"/>
  <c r="G25" i="17"/>
  <c r="Q25" i="17" s="1"/>
  <c r="C25" i="17"/>
  <c r="P24" i="11"/>
  <c r="Y24" i="11" s="1"/>
  <c r="S10" i="17"/>
  <c r="S15" i="17"/>
  <c r="T9" i="11"/>
  <c r="T10" i="17"/>
  <c r="S9" i="11"/>
  <c r="AB9" i="11" s="1"/>
  <c r="N25" i="17"/>
  <c r="R25" i="17" s="1"/>
  <c r="N24" i="11"/>
  <c r="R24" i="11" s="1"/>
  <c r="AA24" i="11" s="1"/>
  <c r="S15" i="11"/>
  <c r="AB15" i="11" s="1"/>
  <c r="G24" i="11"/>
  <c r="Q24" i="11" s="1"/>
  <c r="Z24" i="11" s="1"/>
  <c r="C24" i="11"/>
  <c r="X24" i="11" s="1"/>
  <c r="T15" i="11"/>
  <c r="T15" i="17"/>
  <c r="C25" i="1"/>
  <c r="S11" i="17"/>
  <c r="S5" i="11"/>
  <c r="AB5" i="11" s="1"/>
  <c r="S8" i="11"/>
  <c r="AB8" i="11" s="1"/>
  <c r="S7" i="11"/>
  <c r="AB7" i="11" s="1"/>
  <c r="Q25" i="1"/>
  <c r="S8" i="1"/>
  <c r="U18" i="11"/>
  <c r="S10" i="11"/>
  <c r="AB10" i="11" s="1"/>
  <c r="U12" i="1"/>
  <c r="P25" i="1"/>
  <c r="R25" i="1"/>
  <c r="U17" i="17"/>
  <c r="U10" i="17"/>
  <c r="U9" i="17"/>
  <c r="U13" i="17"/>
  <c r="U8" i="17"/>
  <c r="S8" i="17"/>
  <c r="U12" i="17"/>
  <c r="U15" i="17"/>
  <c r="U16" i="17"/>
  <c r="S7" i="17"/>
  <c r="U23" i="17"/>
  <c r="U5" i="17"/>
  <c r="U7" i="17"/>
  <c r="U6" i="17"/>
  <c r="U11" i="17"/>
  <c r="U21" i="17"/>
  <c r="U22" i="17"/>
  <c r="U18" i="17"/>
  <c r="U4" i="17"/>
  <c r="U19" i="17"/>
  <c r="U24" i="17"/>
  <c r="U14" i="17"/>
  <c r="U20" i="17"/>
  <c r="V20" i="10"/>
  <c r="V13" i="10"/>
  <c r="V6" i="10"/>
  <c r="V16" i="10"/>
  <c r="V5" i="10"/>
  <c r="V23" i="10"/>
  <c r="V17" i="10"/>
  <c r="V9" i="10"/>
  <c r="V15" i="10"/>
  <c r="V4" i="10"/>
  <c r="V11" i="10"/>
  <c r="V12" i="10"/>
  <c r="V21" i="10"/>
  <c r="V8" i="10"/>
  <c r="V7" i="10"/>
  <c r="V19" i="10"/>
  <c r="V14" i="10"/>
  <c r="V18" i="10"/>
  <c r="V10" i="10"/>
  <c r="V22" i="10"/>
  <c r="U17" i="1"/>
  <c r="U18" i="1"/>
  <c r="U5" i="1"/>
  <c r="U13" i="1"/>
  <c r="U10" i="1"/>
  <c r="U22" i="11"/>
  <c r="U11" i="11"/>
  <c r="U24" i="1"/>
  <c r="U23" i="1"/>
  <c r="U20" i="1"/>
  <c r="U21" i="1"/>
  <c r="U11" i="1"/>
  <c r="U17" i="11"/>
  <c r="U19" i="11"/>
  <c r="U7" i="11"/>
  <c r="U4" i="1"/>
  <c r="U19" i="1"/>
  <c r="U15" i="1"/>
  <c r="U6" i="1"/>
  <c r="U22" i="1"/>
  <c r="U14" i="1"/>
  <c r="U23" i="11"/>
  <c r="U7" i="1"/>
  <c r="U16" i="1"/>
  <c r="U8" i="1"/>
  <c r="U9" i="1"/>
  <c r="U14" i="11"/>
  <c r="U4" i="11"/>
  <c r="U16" i="11"/>
  <c r="U5" i="11"/>
  <c r="U15" i="11"/>
  <c r="U10" i="11"/>
  <c r="S12" i="11"/>
  <c r="AB12" i="11" s="1"/>
  <c r="U12" i="11"/>
  <c r="U9" i="11"/>
  <c r="S21" i="1"/>
  <c r="U6" i="11"/>
  <c r="U8" i="11"/>
  <c r="U20" i="11"/>
  <c r="U13" i="11"/>
  <c r="U21" i="11"/>
  <c r="S25" i="17" l="1"/>
  <c r="S25" i="1"/>
  <c r="V9" i="1"/>
  <c r="S24" i="11"/>
  <c r="AB24" i="11" s="1"/>
  <c r="V24" i="17"/>
  <c r="V17" i="1"/>
  <c r="V16" i="17"/>
  <c r="V19" i="17"/>
  <c r="V17" i="17"/>
  <c r="V23" i="17"/>
  <c r="V8" i="17"/>
  <c r="V14" i="17"/>
  <c r="V10" i="17"/>
  <c r="V9" i="17"/>
  <c r="V12" i="17"/>
  <c r="V15" i="17"/>
  <c r="V4" i="17"/>
  <c r="V22" i="17"/>
  <c r="V6" i="17"/>
  <c r="V5" i="17"/>
  <c r="V18" i="17"/>
  <c r="V11" i="17"/>
  <c r="V7" i="17"/>
  <c r="V21" i="17"/>
  <c r="V13" i="17"/>
  <c r="V20" i="17"/>
  <c r="V21" i="1"/>
  <c r="V15" i="1"/>
  <c r="V24" i="1"/>
  <c r="V4" i="1"/>
  <c r="V13" i="1"/>
  <c r="V14" i="1"/>
  <c r="V12" i="1"/>
  <c r="V6" i="1"/>
  <c r="V16" i="11"/>
  <c r="V14" i="11"/>
  <c r="V19" i="11"/>
  <c r="V23" i="11"/>
  <c r="V20" i="11"/>
  <c r="V22" i="11"/>
  <c r="V18" i="11"/>
  <c r="V15" i="11"/>
  <c r="V10" i="11"/>
  <c r="V21" i="11"/>
  <c r="V7" i="11"/>
  <c r="V9" i="11"/>
  <c r="V6" i="11"/>
  <c r="V17" i="11"/>
  <c r="V8" i="11"/>
  <c r="V7" i="1"/>
  <c r="V18" i="1"/>
  <c r="V8" i="1"/>
  <c r="V20" i="1"/>
  <c r="V16" i="1"/>
  <c r="V23" i="1"/>
  <c r="V19" i="1"/>
  <c r="V5" i="1"/>
  <c r="V11" i="1"/>
  <c r="V10" i="1"/>
  <c r="V22" i="1"/>
  <c r="K38" i="10"/>
  <c r="V38" i="10" s="1"/>
  <c r="K29" i="17"/>
  <c r="K37" i="17" s="1"/>
  <c r="K34" i="11"/>
  <c r="J42" i="11" s="1"/>
  <c r="V28" i="10"/>
  <c r="V4" i="11" l="1"/>
  <c r="V12" i="11"/>
  <c r="V11" i="11"/>
  <c r="V5" i="11"/>
  <c r="V13" i="11"/>
  <c r="J48" i="11"/>
  <c r="J46" i="11"/>
  <c r="J45" i="11"/>
  <c r="J47" i="11"/>
  <c r="G41" i="10"/>
  <c r="V34" i="11"/>
  <c r="Q34" i="11"/>
  <c r="K38" i="11"/>
  <c r="V38" i="11" s="1"/>
  <c r="V37" i="17"/>
  <c r="Q37" i="17"/>
  <c r="V29" i="17"/>
  <c r="Q29" i="17"/>
  <c r="Q38" i="10"/>
  <c r="AB28" i="11" l="1"/>
  <c r="AB31" i="11"/>
  <c r="AB34" i="11"/>
  <c r="AB30" i="11"/>
  <c r="Q38" i="11"/>
</calcChain>
</file>

<file path=xl/sharedStrings.xml><?xml version="1.0" encoding="utf-8"?>
<sst xmlns="http://schemas.openxmlformats.org/spreadsheetml/2006/main" count="1234" uniqueCount="140">
  <si>
    <t>3루타</t>
  </si>
  <si>
    <t>1. 타자 기록</t>
  </si>
  <si>
    <t>◎ 라스칼 통산 성적</t>
  </si>
  <si>
    <t>2. 투수 기록</t>
  </si>
  <si>
    <t>김범희</t>
  </si>
  <si>
    <t>이닝</t>
  </si>
  <si>
    <t>탈삼진</t>
  </si>
  <si>
    <t>22년</t>
  </si>
  <si>
    <t>김현철</t>
  </si>
  <si>
    <t>김민석</t>
  </si>
  <si>
    <t>총합</t>
  </si>
  <si>
    <t>사구</t>
  </si>
  <si>
    <t>백정철</t>
  </si>
  <si>
    <t>경기</t>
  </si>
  <si>
    <t>이철민</t>
  </si>
  <si>
    <t>김형준</t>
  </si>
  <si>
    <t>자책</t>
  </si>
  <si>
    <t>피안타</t>
  </si>
  <si>
    <t>BB</t>
  </si>
  <si>
    <t>타석</t>
  </si>
  <si>
    <t>세이브</t>
  </si>
  <si>
    <t>김태양</t>
  </si>
  <si>
    <t>조태형</t>
  </si>
  <si>
    <t>남동수</t>
  </si>
  <si>
    <t>이동진</t>
  </si>
  <si>
    <t>김재영</t>
  </si>
  <si>
    <t>피홈런</t>
  </si>
  <si>
    <t>이름</t>
  </si>
  <si>
    <t>삼진률</t>
  </si>
  <si>
    <t>사사구</t>
  </si>
  <si>
    <t>볼넷</t>
  </si>
  <si>
    <t>득점</t>
  </si>
  <si>
    <t>선수명</t>
  </si>
  <si>
    <t>박영준</t>
  </si>
  <si>
    <t>권혁진</t>
  </si>
  <si>
    <t>자책점</t>
  </si>
  <si>
    <t>타점</t>
  </si>
  <si>
    <t>출루율</t>
  </si>
  <si>
    <t>타수</t>
  </si>
  <si>
    <t>HP</t>
  </si>
  <si>
    <t>도루</t>
  </si>
  <si>
    <t>패</t>
  </si>
  <si>
    <t>실점</t>
  </si>
  <si>
    <t>장타율</t>
  </si>
  <si>
    <t>김기태</t>
  </si>
  <si>
    <t>타자</t>
  </si>
  <si>
    <t>게임수</t>
  </si>
  <si>
    <t>임지헌</t>
  </si>
  <si>
    <t>세</t>
  </si>
  <si>
    <t>방어율</t>
  </si>
  <si>
    <t>류동현</t>
  </si>
  <si>
    <t>김병진</t>
  </si>
  <si>
    <t>김희제</t>
  </si>
  <si>
    <t>안타</t>
  </si>
  <si>
    <t>차현철</t>
  </si>
  <si>
    <t>승</t>
  </si>
  <si>
    <t>제구</t>
  </si>
  <si>
    <t>타율</t>
  </si>
  <si>
    <t>삼진</t>
  </si>
  <si>
    <t>권강현</t>
  </si>
  <si>
    <t>박재현</t>
  </si>
  <si>
    <t>◎ 23년 상반기 코모도리그</t>
  </si>
  <si>
    <t>◎ 22년 하반기 드림즈리그</t>
  </si>
  <si>
    <t>◎ 22년 상반기 샘프리그</t>
  </si>
  <si>
    <t>◎ 22년 라스칼 성적</t>
  </si>
  <si>
    <t>◎ 23년 라스칼 성적</t>
  </si>
  <si>
    <t>◎ 23년 상반기 디비전리그</t>
  </si>
  <si>
    <t>1루타</t>
  </si>
  <si>
    <t>피안타율</t>
  </si>
  <si>
    <t>경기/이닝</t>
  </si>
  <si>
    <t>WHIP</t>
  </si>
  <si>
    <t>수비성공률</t>
  </si>
  <si>
    <t>이닝/K</t>
  </si>
  <si>
    <t>출루율 등수</t>
  </si>
  <si>
    <t>2루타</t>
  </si>
  <si>
    <t>홈런</t>
  </si>
  <si>
    <t>김민석</t>
    <phoneticPr fontId="9" type="noConversion"/>
  </si>
  <si>
    <t>김현철</t>
    <phoneticPr fontId="9" type="noConversion"/>
  </si>
  <si>
    <t>남동수</t>
    <phoneticPr fontId="9" type="noConversion"/>
  </si>
  <si>
    <t>박영준</t>
    <phoneticPr fontId="9" type="noConversion"/>
  </si>
  <si>
    <t>차현철</t>
    <phoneticPr fontId="9" type="noConversion"/>
  </si>
  <si>
    <t>1루타</t>
    <phoneticPr fontId="9" type="noConversion"/>
  </si>
  <si>
    <t>2루타</t>
    <phoneticPr fontId="9" type="noConversion"/>
  </si>
  <si>
    <t>3루타</t>
    <phoneticPr fontId="9" type="noConversion"/>
  </si>
  <si>
    <t>홈런</t>
    <phoneticPr fontId="9" type="noConversion"/>
  </si>
  <si>
    <t>OPS</t>
    <phoneticPr fontId="9" type="noConversion"/>
  </si>
  <si>
    <t>장타율</t>
    <phoneticPr fontId="9" type="noConversion"/>
  </si>
  <si>
    <t>아웃 比
삼진률</t>
    <phoneticPr fontId="9" type="noConversion"/>
  </si>
  <si>
    <t>OPS
등수</t>
    <phoneticPr fontId="9" type="noConversion"/>
  </si>
  <si>
    <t>-</t>
    <phoneticPr fontId="9" type="noConversion"/>
  </si>
  <si>
    <t>실책</t>
    <phoneticPr fontId="9" type="noConversion"/>
  </si>
  <si>
    <t>사구</t>
    <phoneticPr fontId="9" type="noConversion"/>
  </si>
  <si>
    <t>경기당
평균 이닝</t>
    <phoneticPr fontId="9" type="noConversion"/>
  </si>
  <si>
    <t>◎ 23년 하반기 서구 리그 ('24)</t>
    <phoneticPr fontId="9" type="noConversion"/>
  </si>
  <si>
    <t>◎ 23년 하반기 코모도리그 ('24)</t>
    <phoneticPr fontId="9" type="noConversion"/>
  </si>
  <si>
    <t>박영준</t>
    <phoneticPr fontId="9" type="noConversion"/>
  </si>
  <si>
    <t>김민석</t>
    <phoneticPr fontId="9" type="noConversion"/>
  </si>
  <si>
    <t>아웃 比
삼진율</t>
    <phoneticPr fontId="9" type="noConversion"/>
  </si>
  <si>
    <t>삼진율</t>
    <phoneticPr fontId="9" type="noConversion"/>
  </si>
  <si>
    <t>◎ '24 Season 라스칼 성적</t>
    <phoneticPr fontId="9" type="noConversion"/>
  </si>
  <si>
    <t>◎ 라스칼 통산 성적 (~'23 Season)</t>
    <phoneticPr fontId="9" type="noConversion"/>
  </si>
  <si>
    <t>◎ 라스칼 통산 성적 (~'24 Season)</t>
    <phoneticPr fontId="9" type="noConversion"/>
  </si>
  <si>
    <t>전년 대비</t>
    <phoneticPr fontId="9" type="noConversion"/>
  </si>
  <si>
    <t>타율</t>
    <phoneticPr fontId="9" type="noConversion"/>
  </si>
  <si>
    <t>삼진률</t>
    <phoneticPr fontId="9" type="noConversion"/>
  </si>
  <si>
    <t>장타율</t>
    <phoneticPr fontId="9" type="noConversion"/>
  </si>
  <si>
    <t>출루율</t>
    <phoneticPr fontId="9" type="noConversion"/>
  </si>
  <si>
    <t>OPS</t>
    <phoneticPr fontId="9" type="noConversion"/>
  </si>
  <si>
    <t>이닝</t>
    <phoneticPr fontId="9" type="noConversion"/>
  </si>
  <si>
    <t>피안타율</t>
    <phoneticPr fontId="9" type="noConversion"/>
  </si>
  <si>
    <t>WHIP</t>
    <phoneticPr fontId="9" type="noConversion"/>
  </si>
  <si>
    <t>-</t>
    <phoneticPr fontId="9" type="noConversion"/>
  </si>
  <si>
    <t>이닝 당
사사구</t>
    <phoneticPr fontId="9" type="noConversion"/>
  </si>
  <si>
    <t>이닝 당
삼진</t>
    <phoneticPr fontId="9" type="noConversion"/>
  </si>
  <si>
    <t>타석</t>
    <phoneticPr fontId="9" type="noConversion"/>
  </si>
  <si>
    <t>타수</t>
    <phoneticPr fontId="9" type="noConversion"/>
  </si>
  <si>
    <t>◎ 24년 상반기 코모도리그 ('24)</t>
    <phoneticPr fontId="9" type="noConversion"/>
  </si>
  <si>
    <t>◎ 24년 상반기 디비전리그 ('24)</t>
    <phoneticPr fontId="9" type="noConversion"/>
  </si>
  <si>
    <t>출루율 등수</t>
    <phoneticPr fontId="9" type="noConversion"/>
  </si>
  <si>
    <t>타율
등수</t>
    <phoneticPr fontId="9" type="noConversion"/>
  </si>
  <si>
    <t>1. 리그별 타율</t>
    <phoneticPr fontId="9" type="noConversion"/>
  </si>
  <si>
    <t>上샘프</t>
    <phoneticPr fontId="9" type="noConversion"/>
  </si>
  <si>
    <t>下드림즈</t>
    <phoneticPr fontId="9" type="noConversion"/>
  </si>
  <si>
    <t>23년</t>
    <phoneticPr fontId="9" type="noConversion"/>
  </si>
  <si>
    <t>上코모도</t>
    <phoneticPr fontId="9" type="noConversion"/>
  </si>
  <si>
    <t>上디비전</t>
    <phoneticPr fontId="9" type="noConversion"/>
  </si>
  <si>
    <t>下서구</t>
    <phoneticPr fontId="9" type="noConversion"/>
  </si>
  <si>
    <t>下코모도</t>
    <phoneticPr fontId="9" type="noConversion"/>
  </si>
  <si>
    <t>24년</t>
    <phoneticPr fontId="9" type="noConversion"/>
  </si>
  <si>
    <t>이동진</t>
    <phoneticPr fontId="9" type="noConversion"/>
  </si>
  <si>
    <t>남동수</t>
    <phoneticPr fontId="9" type="noConversion"/>
  </si>
  <si>
    <t>-</t>
    <phoneticPr fontId="9" type="noConversion"/>
  </si>
  <si>
    <t>22년</t>
    <phoneticPr fontId="9" type="noConversion"/>
  </si>
  <si>
    <t>23년</t>
    <phoneticPr fontId="9" type="noConversion"/>
  </si>
  <si>
    <t>24년</t>
    <phoneticPr fontId="9" type="noConversion"/>
  </si>
  <si>
    <t>구분</t>
    <phoneticPr fontId="9" type="noConversion"/>
  </si>
  <si>
    <t>통산</t>
    <phoneticPr fontId="9" type="noConversion"/>
  </si>
  <si>
    <t>김형준</t>
    <phoneticPr fontId="9" type="noConversion"/>
  </si>
  <si>
    <t>사사구
/100타자</t>
    <phoneticPr fontId="9" type="noConversion"/>
  </si>
  <si>
    <t>25년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</si>
</sst>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76" formatCode="0.000"/>
    <numFmt numFmtId="177" formatCode="0.0"/>
    <numFmt numFmtId="178" formatCode="0.00_ "/>
    <numFmt numFmtId="179" formatCode="0.0%"/>
    <numFmt numFmtId="180" formatCode="0.000_ "/>
    <numFmt numFmtId="181" formatCode="[Blue]\+#,##0.0;[Red]\-#,##0.0"/>
    <numFmt numFmtId="182" formatCode="[Blue]\+#,##0.00;[Red]\-#,##0.00"/>
    <numFmt numFmtId="183" formatCode="[Blue]\+0.0%;[Red]\-0.0%"/>
    <numFmt numFmtId="184" formatCode="[Red]\+#,##0.000;[Blue]\-#,##0.000"/>
    <numFmt numFmtId="185" formatCode="[Red]\+#,##0.0;[Blue]\-#,##0.0"/>
    <numFmt numFmtId="186" formatCode="\+0.0"/>
    <numFmt numFmtId="187" formatCode="\+0"/>
    <numFmt numFmtId="188" formatCode="0_);[Red]\(0\)"/>
    <numFmt numFmtId="189" formatCode="[Red]\+#,##0.00;[Blue]\-#,##0.00"/>
    <numFmt numFmtId="190" formatCode="\+0.00"/>
  </numFmts>
  <fonts count="21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F3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7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0" fillId="0" borderId="1" xfId="1" applyNumberFormat="1" applyFon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78" fontId="0" fillId="4" borderId="1" xfId="1" applyNumberFormat="1" applyFont="1" applyFill="1" applyBorder="1" applyAlignment="1">
      <alignment horizontal="center" vertical="center"/>
    </xf>
    <xf numFmtId="2" fontId="0" fillId="4" borderId="1" xfId="1" applyNumberFormat="1" applyFont="1" applyFill="1" applyBorder="1" applyAlignment="1">
      <alignment horizontal="center" vertical="center"/>
    </xf>
    <xf numFmtId="179" fontId="7" fillId="4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8" fontId="0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1" fillId="5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80" fontId="12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11" fillId="9" borderId="1" xfId="0" applyNumberFormat="1" applyFont="1" applyFill="1" applyBorder="1" applyAlignment="1">
      <alignment horizontal="center" vertical="center" wrapText="1"/>
    </xf>
    <xf numFmtId="176" fontId="10" fillId="8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176" fontId="11" fillId="10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7" fillId="7" borderId="1" xfId="1" applyNumberFormat="1" applyFont="1" applyFill="1" applyBorder="1" applyAlignment="1">
      <alignment horizontal="center" vertical="center"/>
    </xf>
    <xf numFmtId="9" fontId="4" fillId="7" borderId="1" xfId="1" applyNumberFormat="1" applyFont="1" applyFill="1" applyBorder="1" applyAlignment="1">
      <alignment horizontal="center" vertical="center"/>
    </xf>
    <xf numFmtId="9" fontId="14" fillId="6" borderId="1" xfId="1" applyNumberFormat="1" applyFont="1" applyFill="1" applyBorder="1" applyAlignment="1">
      <alignment horizontal="center" vertical="center"/>
    </xf>
    <xf numFmtId="9" fontId="7" fillId="7" borderId="2" xfId="1" applyNumberFormat="1" applyFont="1" applyFill="1" applyBorder="1" applyAlignment="1">
      <alignment horizontal="center" vertical="center"/>
    </xf>
    <xf numFmtId="9" fontId="7" fillId="6" borderId="2" xfId="1" applyNumberFormat="1" applyFont="1" applyFill="1" applyBorder="1" applyAlignment="1">
      <alignment horizontal="center" vertical="center"/>
    </xf>
    <xf numFmtId="9" fontId="14" fillId="6" borderId="2" xfId="1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7" fillId="6" borderId="1" xfId="1" applyNumberFormat="1" applyFont="1" applyFill="1" applyBorder="1" applyAlignment="1">
      <alignment horizontal="center" vertical="center"/>
    </xf>
    <xf numFmtId="9" fontId="4" fillId="7" borderId="2" xfId="1" applyNumberFormat="1" applyFont="1" applyFill="1" applyBorder="1" applyAlignment="1">
      <alignment horizontal="center" vertical="center"/>
    </xf>
    <xf numFmtId="9" fontId="11" fillId="8" borderId="1" xfId="1" applyNumberFormat="1" applyFont="1" applyFill="1" applyBorder="1" applyAlignment="1">
      <alignment horizontal="center" vertical="center"/>
    </xf>
    <xf numFmtId="177" fontId="10" fillId="8" borderId="1" xfId="0" applyNumberFormat="1" applyFont="1" applyFill="1" applyBorder="1" applyAlignment="1">
      <alignment horizontal="center" vertical="center" wrapText="1"/>
    </xf>
    <xf numFmtId="9" fontId="11" fillId="0" borderId="1" xfId="1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9" fontId="7" fillId="0" borderId="1" xfId="1" applyNumberFormat="1" applyFont="1" applyFill="1" applyBorder="1" applyAlignment="1">
      <alignment horizontal="center" vertical="center"/>
    </xf>
    <xf numFmtId="9" fontId="7" fillId="11" borderId="1" xfId="1" applyNumberFormat="1" applyFont="1" applyFill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 wrapText="1"/>
    </xf>
    <xf numFmtId="9" fontId="4" fillId="12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2" fontId="4" fillId="13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178" fontId="15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179" fontId="15" fillId="0" borderId="1" xfId="1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9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7" fillId="14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83" fontId="5" fillId="0" borderId="1" xfId="0" applyNumberFormat="1" applyFont="1" applyBorder="1" applyAlignment="1">
      <alignment horizontal="center" vertical="center"/>
    </xf>
    <xf numFmtId="184" fontId="5" fillId="0" borderId="1" xfId="0" applyNumberFormat="1" applyFont="1" applyBorder="1" applyAlignment="1">
      <alignment horizontal="center" vertical="center"/>
    </xf>
    <xf numFmtId="185" fontId="5" fillId="0" borderId="1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186" fontId="5" fillId="0" borderId="1" xfId="0" applyNumberFormat="1" applyFont="1" applyBorder="1" applyAlignment="1">
      <alignment horizontal="center" vertical="center"/>
    </xf>
    <xf numFmtId="187" fontId="5" fillId="0" borderId="1" xfId="0" applyNumberFormat="1" applyFont="1" applyBorder="1" applyAlignment="1">
      <alignment horizontal="center" vertical="center"/>
    </xf>
    <xf numFmtId="187" fontId="13" fillId="0" borderId="1" xfId="0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76" fontId="11" fillId="16" borderId="1" xfId="0" applyNumberFormat="1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78" fontId="0" fillId="0" borderId="1" xfId="1" applyNumberFormat="1" applyFont="1" applyFill="1" applyBorder="1" applyAlignment="1">
      <alignment horizontal="center" vertical="center"/>
    </xf>
    <xf numFmtId="176" fontId="3" fillId="18" borderId="1" xfId="0" applyNumberFormat="1" applyFont="1" applyFill="1" applyBorder="1" applyAlignment="1">
      <alignment horizontal="center" vertical="center" wrapText="1"/>
    </xf>
    <xf numFmtId="0" fontId="11" fillId="13" borderId="4" xfId="0" applyFont="1" applyFill="1" applyBorder="1" applyAlignment="1">
      <alignment horizontal="center" vertical="center" wrapText="1"/>
    </xf>
    <xf numFmtId="176" fontId="11" fillId="13" borderId="1" xfId="0" applyNumberFormat="1" applyFont="1" applyFill="1" applyBorder="1" applyAlignment="1">
      <alignment horizontal="center" vertical="center"/>
    </xf>
    <xf numFmtId="176" fontId="13" fillId="13" borderId="1" xfId="0" applyNumberFormat="1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18" fillId="19" borderId="1" xfId="0" applyFont="1" applyFill="1" applyBorder="1" applyAlignment="1">
      <alignment horizontal="center" vertical="center"/>
    </xf>
    <xf numFmtId="188" fontId="0" fillId="0" borderId="1" xfId="0" applyNumberFormat="1" applyBorder="1">
      <alignment vertical="center"/>
    </xf>
    <xf numFmtId="188" fontId="0" fillId="13" borderId="1" xfId="0" applyNumberFormat="1" applyFill="1" applyBorder="1">
      <alignment vertical="center"/>
    </xf>
    <xf numFmtId="186" fontId="13" fillId="0" borderId="1" xfId="0" applyNumberFormat="1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9" fontId="11" fillId="0" borderId="1" xfId="0" applyNumberFormat="1" applyFont="1" applyBorder="1" applyAlignment="1">
      <alignment horizontal="center" vertical="center" wrapText="1"/>
    </xf>
    <xf numFmtId="189" fontId="5" fillId="0" borderId="1" xfId="0" applyNumberFormat="1" applyFont="1" applyBorder="1" applyAlignment="1">
      <alignment horizontal="center" vertical="center"/>
    </xf>
    <xf numFmtId="190" fontId="5" fillId="0" borderId="1" xfId="0" applyNumberFormat="1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9" fillId="12" borderId="1" xfId="0" applyNumberFormat="1" applyFont="1" applyFill="1" applyBorder="1" applyAlignment="1">
      <alignment horizontal="center" vertical="center"/>
    </xf>
    <xf numFmtId="176" fontId="20" fillId="12" borderId="1" xfId="0" applyNumberFormat="1" applyFont="1" applyFill="1" applyBorder="1" applyAlignment="1">
      <alignment horizontal="center" vertical="center" wrapText="1"/>
    </xf>
    <xf numFmtId="176" fontId="20" fillId="1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9" fontId="10" fillId="21" borderId="1" xfId="0" applyNumberFormat="1" applyFont="1" applyFill="1" applyBorder="1" applyAlignment="1">
      <alignment horizontal="center" vertical="center" wrapText="1"/>
    </xf>
    <xf numFmtId="176" fontId="11" fillId="21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 wrapText="1"/>
    </xf>
    <xf numFmtId="176" fontId="11" fillId="22" borderId="1" xfId="0" applyNumberFormat="1" applyFont="1" applyFill="1" applyBorder="1" applyAlignment="1">
      <alignment horizontal="center" vertical="center" wrapText="1"/>
    </xf>
    <xf numFmtId="9" fontId="7" fillId="22" borderId="1" xfId="0" applyNumberFormat="1" applyFont="1" applyFill="1" applyBorder="1" applyAlignment="1">
      <alignment horizontal="center" vertical="center" wrapText="1"/>
    </xf>
    <xf numFmtId="179" fontId="0" fillId="21" borderId="1" xfId="1" applyNumberFormat="1" applyFont="1" applyFill="1" applyBorder="1" applyAlignment="1">
      <alignment horizontal="center" vertical="center"/>
    </xf>
    <xf numFmtId="179" fontId="0" fillId="12" borderId="1" xfId="1" applyNumberFormat="1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176" fontId="10" fillId="21" borderId="1" xfId="0" applyNumberFormat="1" applyFont="1" applyFill="1" applyBorder="1" applyAlignment="1">
      <alignment horizontal="center" vertical="center" wrapText="1"/>
    </xf>
    <xf numFmtId="176" fontId="10" fillId="22" borderId="1" xfId="0" applyNumberFormat="1" applyFont="1" applyFill="1" applyBorder="1" applyAlignment="1">
      <alignment horizontal="center" vertical="center" wrapText="1"/>
    </xf>
    <xf numFmtId="9" fontId="11" fillId="21" borderId="1" xfId="1" applyNumberFormat="1" applyFont="1" applyFill="1" applyBorder="1" applyAlignment="1">
      <alignment horizontal="center" vertical="center"/>
    </xf>
    <xf numFmtId="9" fontId="7" fillId="22" borderId="1" xfId="1" applyNumberFormat="1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 wrapText="1"/>
    </xf>
    <xf numFmtId="2" fontId="4" fillId="22" borderId="1" xfId="0" applyNumberFormat="1" applyFont="1" applyFill="1" applyBorder="1" applyAlignment="1">
      <alignment horizontal="center" vertical="center" wrapText="1"/>
    </xf>
    <xf numFmtId="2" fontId="0" fillId="22" borderId="1" xfId="0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8" fontId="0" fillId="22" borderId="1" xfId="1" applyNumberFormat="1" applyFont="1" applyFill="1" applyBorder="1" applyAlignment="1">
      <alignment horizontal="center" vertical="center"/>
    </xf>
    <xf numFmtId="1" fontId="0" fillId="21" borderId="1" xfId="0" applyNumberFormat="1" applyFill="1" applyBorder="1" applyAlignment="1">
      <alignment horizontal="center" vertical="center"/>
    </xf>
  </cellXfs>
  <cellStyles count="6">
    <cellStyle name="쉼표" xfId="1" builtinId="3"/>
    <cellStyle name="쉼표 2" xfId="4" xr:uid="{CDDADB19-6252-4B9F-B8F7-2681F120F78F}"/>
    <cellStyle name="표준" xfId="0" builtinId="0"/>
    <cellStyle name="표준 2" xfId="2" xr:uid="{74BE3DB5-4D5F-41D0-8E61-E90B13BF64AE}"/>
    <cellStyle name="표준 2 2" xfId="5" xr:uid="{853EECEB-FFB4-468F-BB81-56C0AE2BAD37}"/>
    <cellStyle name="표준 3" xfId="3" xr:uid="{784AD4F1-5DE2-4C3E-99D9-A637084B9B9E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라스칼 시즌별 팀 타율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'시즌별 정리'!$A$25</c:f>
              <c:strCache>
                <c:ptCount val="1"/>
                <c:pt idx="0">
                  <c:v>총합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rnd" cmpd="sng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1400" b="1" i="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ea"/>
                    <a:ea typeface="+mj-ea"/>
                    <a:cs typeface="+mj-ea"/>
                    <a:sym typeface="+mj-ea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'시즌별 정리'!$B$3:$F$3</c:f>
              <c:strCache>
                <c:ptCount val="5"/>
                <c:pt idx="0">
                  <c:v>22년</c:v>
                </c:pt>
                <c:pt idx="1">
                  <c:v>23년</c:v>
                </c:pt>
                <c:pt idx="4">
                  <c:v>24년</c:v>
                </c:pt>
              </c:strCache>
            </c:strRef>
          </c:cat>
          <c:val>
            <c:numRef>
              <c:f>'시즌별 정리'!$B$25:$F$25</c:f>
              <c:numCache>
                <c:formatCode>0.000</c:formatCode>
                <c:ptCount val="5"/>
                <c:pt idx="0">
                  <c:v>0.43283582089552236</c:v>
                </c:pt>
                <c:pt idx="1">
                  <c:v>0.34285714285714286</c:v>
                </c:pt>
                <c:pt idx="2">
                  <c:v>0.35748792270531399</c:v>
                </c:pt>
                <c:pt idx="3">
                  <c:v>0.37</c:v>
                </c:pt>
                <c:pt idx="4">
                  <c:v>0.38607594936708861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0-4DFD-BFAA-3B12F81B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79976"/>
        <c:axId val="658980336"/>
      </c:lineChart>
      <c:catAx>
        <c:axId val="65897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58980336"/>
        <c:crosses val="autoZero"/>
        <c:auto val="1"/>
        <c:lblAlgn val="ctr"/>
        <c:lblOffset val="100"/>
        <c:tickMarkSkip val="1"/>
        <c:noMultiLvlLbl val="0"/>
      </c:catAx>
      <c:valAx>
        <c:axId val="658980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589799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'시즌별 정리'!$B$3:$I$4</c:f>
              <c:multiLvlStrCache>
                <c:ptCount val="8"/>
                <c:lvl>
                  <c:pt idx="0">
                    <c:v>上샘프</c:v>
                  </c:pt>
                  <c:pt idx="1">
                    <c:v>下드림즈</c:v>
                  </c:pt>
                  <c:pt idx="2">
                    <c:v>上코모도</c:v>
                  </c:pt>
                  <c:pt idx="3">
                    <c:v>上디비전</c:v>
                  </c:pt>
                  <c:pt idx="4">
                    <c:v>下서구</c:v>
                  </c:pt>
                  <c:pt idx="5">
                    <c:v>下코모도</c:v>
                  </c:pt>
                  <c:pt idx="6">
                    <c:v>上코모도</c:v>
                  </c:pt>
                  <c:pt idx="7">
                    <c:v>上디비전</c:v>
                  </c:pt>
                </c:lvl>
                <c:lvl>
                  <c:pt idx="0">
                    <c:v>22년</c:v>
                  </c:pt>
                  <c:pt idx="1">
                    <c:v>23년</c:v>
                  </c:pt>
                  <c:pt idx="4">
                    <c:v>24년</c:v>
                  </c:pt>
                </c:lvl>
              </c:multiLvlStrCache>
            </c:multiLvlStrRef>
          </c:cat>
          <c:val>
            <c:numRef>
              <c:f>'시즌별 정리'!$B$25:$I$25</c:f>
              <c:numCache>
                <c:formatCode>0.000</c:formatCode>
                <c:ptCount val="8"/>
                <c:pt idx="0">
                  <c:v>0.43283582089552236</c:v>
                </c:pt>
                <c:pt idx="1">
                  <c:v>0.34285714285714286</c:v>
                </c:pt>
                <c:pt idx="2">
                  <c:v>0.35748792270531399</c:v>
                </c:pt>
                <c:pt idx="3">
                  <c:v>0.37</c:v>
                </c:pt>
                <c:pt idx="4">
                  <c:v>0.38607594936708861</c:v>
                </c:pt>
                <c:pt idx="5">
                  <c:v>0.38732394366197181</c:v>
                </c:pt>
                <c:pt idx="6">
                  <c:v>0.42439024390243901</c:v>
                </c:pt>
                <c:pt idx="7">
                  <c:v>0.37341772151898733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5-4D4B-9598-8539B0A6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370672"/>
        <c:axId val="623372472"/>
      </c:lineChart>
      <c:catAx>
        <c:axId val="6233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372472"/>
        <c:crosses val="autoZero"/>
        <c:auto val="1"/>
        <c:lblAlgn val="ctr"/>
        <c:lblOffset val="100"/>
        <c:noMultiLvlLbl val="0"/>
      </c:catAx>
      <c:valAx>
        <c:axId val="62337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3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125309</xdr:colOff>
      <xdr:row>2</xdr:row>
      <xdr:rowOff>189633</xdr:rowOff>
    </xdr:from>
    <xdr:to>
      <xdr:col>34</xdr:col>
      <xdr:colOff>244558</xdr:colOff>
      <xdr:row>23</xdr:row>
      <xdr:rowOff>189633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469446</xdr:colOff>
      <xdr:row>4</xdr:row>
      <xdr:rowOff>43544</xdr:rowOff>
    </xdr:from>
    <xdr:to>
      <xdr:col>25</xdr:col>
      <xdr:colOff>217715</xdr:colOff>
      <xdr:row>19</xdr:row>
      <xdr:rowOff>68036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027E28-4699-7A9D-9EBD-6470CE5CC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V37"/>
  <sheetViews>
    <sheetView zoomScale="70" zoomScaleNormal="70" zoomScaleSheetLayoutView="75" workbookViewId="0">
      <pane ySplit="3" topLeftCell="A4" activePane="bottomLeft" state="frozen"/>
      <selection pane="bottomLeft" activeCell="K33" sqref="K33:L33"/>
    </sheetView>
  </sheetViews>
  <sheetFormatPr defaultColWidth="9" defaultRowHeight="16.5" x14ac:dyDescent="0.3"/>
  <cols>
    <col min="1" max="19" width="8.875" customWidth="1"/>
    <col min="20" max="20" width="8.875" style="31" customWidth="1"/>
    <col min="21" max="22" width="8.875" customWidth="1"/>
    <col min="25" max="25" width="10" bestFit="1" customWidth="1"/>
    <col min="27" max="27" width="11.125" bestFit="1" customWidth="1"/>
  </cols>
  <sheetData>
    <row r="1" spans="1:22" ht="26.25" x14ac:dyDescent="0.3">
      <c r="A1" s="24" t="s">
        <v>100</v>
      </c>
    </row>
    <row r="2" spans="1:22" ht="17.25" x14ac:dyDescent="0.3">
      <c r="A2" s="4" t="s">
        <v>1</v>
      </c>
    </row>
    <row r="3" spans="1:22" ht="34.5" x14ac:dyDescent="0.3">
      <c r="A3" s="10" t="s">
        <v>27</v>
      </c>
      <c r="B3" s="10" t="s">
        <v>46</v>
      </c>
      <c r="C3" s="10" t="s">
        <v>57</v>
      </c>
      <c r="D3" s="10" t="s">
        <v>19</v>
      </c>
      <c r="E3" s="10" t="s">
        <v>38</v>
      </c>
      <c r="F3" s="10" t="s">
        <v>53</v>
      </c>
      <c r="G3" s="10" t="s">
        <v>67</v>
      </c>
      <c r="H3" s="10" t="s">
        <v>74</v>
      </c>
      <c r="I3" s="10" t="s">
        <v>0</v>
      </c>
      <c r="J3" s="10" t="s">
        <v>75</v>
      </c>
      <c r="K3" s="10" t="s">
        <v>31</v>
      </c>
      <c r="L3" s="10" t="s">
        <v>36</v>
      </c>
      <c r="M3" s="10" t="s">
        <v>40</v>
      </c>
      <c r="N3" s="10" t="s">
        <v>29</v>
      </c>
      <c r="O3" s="10" t="s">
        <v>58</v>
      </c>
      <c r="P3" s="10" t="s">
        <v>28</v>
      </c>
      <c r="Q3" s="10" t="s">
        <v>86</v>
      </c>
      <c r="R3" s="10" t="s">
        <v>37</v>
      </c>
      <c r="S3" s="43" t="s">
        <v>85</v>
      </c>
      <c r="T3" s="10" t="s">
        <v>87</v>
      </c>
      <c r="U3" s="10" t="s">
        <v>73</v>
      </c>
      <c r="V3" s="10" t="s">
        <v>88</v>
      </c>
    </row>
    <row r="4" spans="1:22" ht="15" customHeight="1" x14ac:dyDescent="0.3">
      <c r="A4" s="10" t="s">
        <v>59</v>
      </c>
      <c r="B4" s="1">
        <f>+'22년 시즌'!B4+'23년 시즌'!B4</f>
        <v>6</v>
      </c>
      <c r="C4" s="51">
        <f t="shared" ref="C4:C24" si="0">+F4/E4</f>
        <v>0</v>
      </c>
      <c r="D4" s="1">
        <f>+'22년 시즌'!D4+'23년 시즌'!D4</f>
        <v>1</v>
      </c>
      <c r="E4" s="1">
        <f>+'22년 시즌'!E4+'23년 시즌'!E4</f>
        <v>1</v>
      </c>
      <c r="F4" s="1">
        <f>+'22년 시즌'!F4+'23년 시즌'!F4</f>
        <v>0</v>
      </c>
      <c r="G4" s="1">
        <f>+'22년 시즌'!G4+'23년 시즌'!G4</f>
        <v>0</v>
      </c>
      <c r="H4" s="1">
        <f>+'22년 시즌'!H4+'23년 시즌'!H4</f>
        <v>0</v>
      </c>
      <c r="I4" s="1">
        <f>+'22년 시즌'!I4+'23년 시즌'!I4</f>
        <v>0</v>
      </c>
      <c r="J4" s="1">
        <f>+'22년 시즌'!J4+'23년 시즌'!J4</f>
        <v>0</v>
      </c>
      <c r="K4" s="1">
        <f>+'22년 시즌'!K4+'23년 시즌'!K4</f>
        <v>0</v>
      </c>
      <c r="L4" s="1">
        <f>+'22년 시즌'!L4+'23년 시즌'!L4</f>
        <v>0</v>
      </c>
      <c r="M4" s="1">
        <f>+'22년 시즌'!M4+'23년 시즌'!M4</f>
        <v>1</v>
      </c>
      <c r="N4" s="1">
        <f>+'22년 시즌'!N4+'23년 시즌'!N4</f>
        <v>0</v>
      </c>
      <c r="O4" s="1">
        <f>+'22년 시즌'!O4+'23년 시즌'!O4</f>
        <v>1</v>
      </c>
      <c r="P4" s="79">
        <f t="shared" ref="P4:P24" si="1">+O4/D4</f>
        <v>1</v>
      </c>
      <c r="Q4" s="46">
        <f t="shared" ref="Q4:Q24" si="2">+(G4*1+H4*2+I4*3+J4*4)/E4</f>
        <v>0</v>
      </c>
      <c r="R4" s="28">
        <f t="shared" ref="R4:R24" si="3">+(F4+N4)/D4</f>
        <v>0</v>
      </c>
      <c r="S4" s="58">
        <f t="shared" ref="S4:S24" si="4">+R4+Q4</f>
        <v>0</v>
      </c>
      <c r="T4" s="74">
        <f t="shared" ref="T4:T24" si="5">O4/(D4-(F4+N4))</f>
        <v>1</v>
      </c>
      <c r="U4" s="61">
        <f t="shared" ref="U4:U24" si="6">RANK(R4,$R$4:$R$24)</f>
        <v>20</v>
      </c>
      <c r="V4" s="69">
        <f t="shared" ref="V4:V24" si="7">RANK(S4,$S$4:$S$24)</f>
        <v>20</v>
      </c>
    </row>
    <row r="5" spans="1:22" ht="17.25" x14ac:dyDescent="0.3">
      <c r="A5" s="10" t="s">
        <v>34</v>
      </c>
      <c r="B5" s="1">
        <f>+'22년 시즌'!B5+'23년 시즌'!B5</f>
        <v>19</v>
      </c>
      <c r="C5" s="51">
        <f t="shared" si="0"/>
        <v>0.23529411764705882</v>
      </c>
      <c r="D5" s="1">
        <f>+'22년 시즌'!D5+'23년 시즌'!D5</f>
        <v>34</v>
      </c>
      <c r="E5" s="1">
        <f>+'22년 시즌'!E5+'23년 시즌'!E5</f>
        <v>17</v>
      </c>
      <c r="F5" s="1">
        <f>+'22년 시즌'!F5+'23년 시즌'!F5</f>
        <v>4</v>
      </c>
      <c r="G5" s="1">
        <f>+'22년 시즌'!G5+'23년 시즌'!G5</f>
        <v>4</v>
      </c>
      <c r="H5" s="1">
        <f>+'22년 시즌'!H5+'23년 시즌'!H5</f>
        <v>0</v>
      </c>
      <c r="I5" s="1">
        <f>+'22년 시즌'!I5+'23년 시즌'!I5</f>
        <v>0</v>
      </c>
      <c r="J5" s="1">
        <f>+'22년 시즌'!J5+'23년 시즌'!J5</f>
        <v>0</v>
      </c>
      <c r="K5" s="1">
        <f>+'22년 시즌'!K5+'23년 시즌'!K5</f>
        <v>6</v>
      </c>
      <c r="L5" s="1">
        <f>+'22년 시즌'!L5+'23년 시즌'!L5</f>
        <v>6</v>
      </c>
      <c r="M5" s="1">
        <f>+'22년 시즌'!M5+'23년 시즌'!M5</f>
        <v>3</v>
      </c>
      <c r="N5" s="1">
        <f>+'22년 시즌'!N5+'23년 시즌'!N5</f>
        <v>16</v>
      </c>
      <c r="O5" s="1">
        <f>+'22년 시즌'!O5+'23년 시즌'!O5</f>
        <v>7</v>
      </c>
      <c r="P5" s="83">
        <f t="shared" si="1"/>
        <v>0.20588235294117646</v>
      </c>
      <c r="Q5" s="46">
        <f t="shared" si="2"/>
        <v>0.23529411764705882</v>
      </c>
      <c r="R5" s="28">
        <f t="shared" si="3"/>
        <v>0.58823529411764708</v>
      </c>
      <c r="S5" s="58">
        <f t="shared" si="4"/>
        <v>0.82352941176470584</v>
      </c>
      <c r="T5" s="62">
        <f t="shared" si="5"/>
        <v>0.5</v>
      </c>
      <c r="U5" s="61">
        <f t="shared" si="6"/>
        <v>2</v>
      </c>
      <c r="V5" s="69">
        <f t="shared" si="7"/>
        <v>10</v>
      </c>
    </row>
    <row r="6" spans="1:22" ht="17.25" x14ac:dyDescent="0.3">
      <c r="A6" s="10" t="s">
        <v>44</v>
      </c>
      <c r="B6" s="1">
        <f>+'22년 시즌'!B6+'23년 시즌'!B6</f>
        <v>29</v>
      </c>
      <c r="C6" s="51">
        <f t="shared" si="0"/>
        <v>0.55000000000000004</v>
      </c>
      <c r="D6" s="1">
        <f>+'22년 시즌'!D6+'23년 시즌'!D6</f>
        <v>78</v>
      </c>
      <c r="E6" s="1">
        <f>+'22년 시즌'!E6+'23년 시즌'!E6</f>
        <v>60</v>
      </c>
      <c r="F6" s="1">
        <f>+'22년 시즌'!F6+'23년 시즌'!F6</f>
        <v>33</v>
      </c>
      <c r="G6" s="1">
        <f>+'22년 시즌'!G6+'23년 시즌'!G6</f>
        <v>24</v>
      </c>
      <c r="H6" s="1">
        <f>+'22년 시즌'!H6+'23년 시즌'!H6</f>
        <v>7</v>
      </c>
      <c r="I6" s="1">
        <f>+'22년 시즌'!I6+'23년 시즌'!I6</f>
        <v>2</v>
      </c>
      <c r="J6" s="1">
        <f>+'22년 시즌'!J6+'23년 시즌'!J6</f>
        <v>0</v>
      </c>
      <c r="K6" s="1">
        <f>+'22년 시즌'!K6+'23년 시즌'!K6</f>
        <v>35</v>
      </c>
      <c r="L6" s="1">
        <f>+'22년 시즌'!L6+'23년 시즌'!L6</f>
        <v>30</v>
      </c>
      <c r="M6" s="1">
        <f>+'22년 시즌'!M6+'23년 시즌'!M6</f>
        <v>24</v>
      </c>
      <c r="N6" s="1">
        <f>+'22년 시즌'!N6+'23년 시즌'!N6</f>
        <v>16</v>
      </c>
      <c r="O6" s="1">
        <f>+'22년 시즌'!O6+'23년 시즌'!O6</f>
        <v>5</v>
      </c>
      <c r="P6" s="83">
        <f t="shared" si="1"/>
        <v>6.4102564102564097E-2</v>
      </c>
      <c r="Q6" s="46">
        <f t="shared" si="2"/>
        <v>0.73333333333333328</v>
      </c>
      <c r="R6" s="28">
        <f t="shared" si="3"/>
        <v>0.62820512820512819</v>
      </c>
      <c r="S6" s="58">
        <f t="shared" si="4"/>
        <v>1.3615384615384616</v>
      </c>
      <c r="T6" s="63">
        <f t="shared" si="5"/>
        <v>0.17241379310344829</v>
      </c>
      <c r="U6" s="61">
        <f t="shared" si="6"/>
        <v>1</v>
      </c>
      <c r="V6" s="69">
        <f t="shared" si="7"/>
        <v>2</v>
      </c>
    </row>
    <row r="7" spans="1:22" ht="17.25" x14ac:dyDescent="0.3">
      <c r="A7" s="10" t="s">
        <v>9</v>
      </c>
      <c r="B7" s="1">
        <f>+'22년 시즌'!B7+'23년 시즌'!B7</f>
        <v>1</v>
      </c>
      <c r="C7" s="51">
        <f t="shared" si="0"/>
        <v>0</v>
      </c>
      <c r="D7" s="1">
        <f>+'22년 시즌'!D7+'23년 시즌'!D7</f>
        <v>4</v>
      </c>
      <c r="E7" s="1">
        <f>+'22년 시즌'!E7+'23년 시즌'!E7</f>
        <v>4</v>
      </c>
      <c r="F7" s="1">
        <f>+'22년 시즌'!F7+'23년 시즌'!F7</f>
        <v>0</v>
      </c>
      <c r="G7" s="1">
        <f>+'22년 시즌'!G7+'23년 시즌'!G7</f>
        <v>0</v>
      </c>
      <c r="H7" s="1">
        <f>+'22년 시즌'!H7+'23년 시즌'!H7</f>
        <v>0</v>
      </c>
      <c r="I7" s="1">
        <f>+'22년 시즌'!I7+'23년 시즌'!I7</f>
        <v>0</v>
      </c>
      <c r="J7" s="1">
        <f>+'22년 시즌'!J7+'23년 시즌'!J7</f>
        <v>0</v>
      </c>
      <c r="K7" s="1">
        <f>+'22년 시즌'!K7+'23년 시즌'!K7</f>
        <v>0</v>
      </c>
      <c r="L7" s="1">
        <f>+'22년 시즌'!L7+'23년 시즌'!L7</f>
        <v>3</v>
      </c>
      <c r="M7" s="1">
        <f>+'22년 시즌'!M7+'23년 시즌'!M7</f>
        <v>0</v>
      </c>
      <c r="N7" s="1">
        <f>+'22년 시즌'!N7+'23년 시즌'!N7</f>
        <v>0</v>
      </c>
      <c r="O7" s="1">
        <f>+'22년 시즌'!O7+'23년 시즌'!O7</f>
        <v>0</v>
      </c>
      <c r="P7" s="83">
        <f t="shared" si="1"/>
        <v>0</v>
      </c>
      <c r="Q7" s="46">
        <f t="shared" si="2"/>
        <v>0</v>
      </c>
      <c r="R7" s="28">
        <f t="shared" si="3"/>
        <v>0</v>
      </c>
      <c r="S7" s="58">
        <f t="shared" si="4"/>
        <v>0</v>
      </c>
      <c r="T7" s="64">
        <f t="shared" si="5"/>
        <v>0</v>
      </c>
      <c r="U7" s="61">
        <f t="shared" si="6"/>
        <v>20</v>
      </c>
      <c r="V7" s="69">
        <f t="shared" si="7"/>
        <v>20</v>
      </c>
    </row>
    <row r="8" spans="1:22" ht="17.25" x14ac:dyDescent="0.3">
      <c r="A8" s="10" t="s">
        <v>4</v>
      </c>
      <c r="B8" s="1">
        <f>+'22년 시즌'!B8+'23년 시즌'!B8</f>
        <v>30</v>
      </c>
      <c r="C8" s="51">
        <f t="shared" si="0"/>
        <v>0.36666666666666664</v>
      </c>
      <c r="D8" s="1">
        <f>+'22년 시즌'!D8+'23년 시즌'!D8</f>
        <v>75</v>
      </c>
      <c r="E8" s="1">
        <f>+'22년 시즌'!E8+'23년 시즌'!E8</f>
        <v>60</v>
      </c>
      <c r="F8" s="1">
        <f>+'22년 시즌'!F8+'23년 시즌'!F8</f>
        <v>22</v>
      </c>
      <c r="G8" s="1">
        <f>+'22년 시즌'!G8+'23년 시즌'!G8</f>
        <v>14</v>
      </c>
      <c r="H8" s="1">
        <f>+'22년 시즌'!H8+'23년 시즌'!H8</f>
        <v>5</v>
      </c>
      <c r="I8" s="1">
        <f>+'22년 시즌'!I8+'23년 시즌'!I8</f>
        <v>3</v>
      </c>
      <c r="J8" s="1">
        <f>+'22년 시즌'!J8+'23년 시즌'!J8</f>
        <v>0</v>
      </c>
      <c r="K8" s="1">
        <f>+'22년 시즌'!K8+'23년 시즌'!K8</f>
        <v>22</v>
      </c>
      <c r="L8" s="1">
        <f>+'22년 시즌'!L8+'23년 시즌'!L8</f>
        <v>24</v>
      </c>
      <c r="M8" s="1">
        <f>+'22년 시즌'!M8+'23년 시즌'!M8</f>
        <v>13</v>
      </c>
      <c r="N8" s="1">
        <f>+'22년 시즌'!N8+'23년 시즌'!N8</f>
        <v>14</v>
      </c>
      <c r="O8" s="1">
        <f>+'22년 시즌'!O8+'23년 시즌'!O8</f>
        <v>14</v>
      </c>
      <c r="P8" s="83">
        <f t="shared" si="1"/>
        <v>0.18666666666666668</v>
      </c>
      <c r="Q8" s="46">
        <f t="shared" si="2"/>
        <v>0.55000000000000004</v>
      </c>
      <c r="R8" s="28">
        <f t="shared" si="3"/>
        <v>0.48</v>
      </c>
      <c r="S8" s="58">
        <f t="shared" si="4"/>
        <v>1.03</v>
      </c>
      <c r="T8" s="62">
        <f t="shared" si="5"/>
        <v>0.35897435897435898</v>
      </c>
      <c r="U8" s="61">
        <f t="shared" si="6"/>
        <v>8</v>
      </c>
      <c r="V8" s="69">
        <f t="shared" si="7"/>
        <v>6</v>
      </c>
    </row>
    <row r="9" spans="1:22" ht="17.25" x14ac:dyDescent="0.3">
      <c r="A9" s="10" t="s">
        <v>51</v>
      </c>
      <c r="B9" s="1">
        <f>+'22년 시즌'!B9+'23년 시즌'!B9</f>
        <v>17</v>
      </c>
      <c r="C9" s="51">
        <f t="shared" si="0"/>
        <v>0.22580645161290322</v>
      </c>
      <c r="D9" s="1">
        <f>+'22년 시즌'!D9+'23년 시즌'!D9</f>
        <v>38</v>
      </c>
      <c r="E9" s="1">
        <f>+'22년 시즌'!E9+'23년 시즌'!E9</f>
        <v>31</v>
      </c>
      <c r="F9" s="1">
        <f>+'22년 시즌'!F9+'23년 시즌'!F9</f>
        <v>7</v>
      </c>
      <c r="G9" s="1">
        <f>+'22년 시즌'!G9+'23년 시즌'!G9</f>
        <v>6</v>
      </c>
      <c r="H9" s="1">
        <f>+'22년 시즌'!H9+'23년 시즌'!H9</f>
        <v>1</v>
      </c>
      <c r="I9" s="1">
        <f>+'22년 시즌'!I9+'23년 시즌'!I9</f>
        <v>0</v>
      </c>
      <c r="J9" s="1">
        <f>+'22년 시즌'!J9+'23년 시즌'!J9</f>
        <v>0</v>
      </c>
      <c r="K9" s="1">
        <f>+'22년 시즌'!K9+'23년 시즌'!K9</f>
        <v>7</v>
      </c>
      <c r="L9" s="1">
        <f>+'22년 시즌'!L9+'23년 시즌'!L9</f>
        <v>4</v>
      </c>
      <c r="M9" s="1">
        <f>+'22년 시즌'!M9+'23년 시즌'!M9</f>
        <v>7</v>
      </c>
      <c r="N9" s="1">
        <f>+'22년 시즌'!N9+'23년 시즌'!N9</f>
        <v>7</v>
      </c>
      <c r="O9" s="1">
        <f>+'22년 시즌'!O9+'23년 시즌'!O9</f>
        <v>15</v>
      </c>
      <c r="P9" s="79">
        <f t="shared" si="1"/>
        <v>0.39473684210526316</v>
      </c>
      <c r="Q9" s="46">
        <f t="shared" si="2"/>
        <v>0.25806451612903225</v>
      </c>
      <c r="R9" s="28">
        <f t="shared" si="3"/>
        <v>0.36842105263157893</v>
      </c>
      <c r="S9" s="58">
        <f t="shared" si="4"/>
        <v>0.62648556876061123</v>
      </c>
      <c r="T9" s="62">
        <f t="shared" si="5"/>
        <v>0.625</v>
      </c>
      <c r="U9" s="61">
        <f t="shared" si="6"/>
        <v>15</v>
      </c>
      <c r="V9" s="69">
        <f t="shared" si="7"/>
        <v>16</v>
      </c>
    </row>
    <row r="10" spans="1:22" ht="17.25" x14ac:dyDescent="0.3">
      <c r="A10" s="10" t="s">
        <v>25</v>
      </c>
      <c r="B10" s="1">
        <f>+'22년 시즌'!B10+'23년 시즌'!B10</f>
        <v>29</v>
      </c>
      <c r="C10" s="51">
        <f t="shared" si="0"/>
        <v>0.51315789473684215</v>
      </c>
      <c r="D10" s="1">
        <f>+'22년 시즌'!D10+'23년 시즌'!D10</f>
        <v>94</v>
      </c>
      <c r="E10" s="1">
        <f>+'22년 시즌'!E10+'23년 시즌'!E10</f>
        <v>76</v>
      </c>
      <c r="F10" s="1">
        <f>+'22년 시즌'!F10+'23년 시즌'!F10</f>
        <v>39</v>
      </c>
      <c r="G10" s="1">
        <f>+'22년 시즌'!G10+'23년 시즌'!G10</f>
        <v>28</v>
      </c>
      <c r="H10" s="1">
        <f>+'22년 시즌'!H10+'23년 시즌'!H10</f>
        <v>7</v>
      </c>
      <c r="I10" s="1">
        <f>+'22년 시즌'!I10+'23년 시즌'!I10</f>
        <v>3</v>
      </c>
      <c r="J10" s="1">
        <f>+'22년 시즌'!J10+'23년 시즌'!J10</f>
        <v>1</v>
      </c>
      <c r="K10" s="1">
        <f>+'22년 시즌'!K10+'23년 시즌'!K10</f>
        <v>40</v>
      </c>
      <c r="L10" s="1">
        <f>+'22년 시즌'!L10+'23년 시즌'!L10</f>
        <v>27</v>
      </c>
      <c r="M10" s="1">
        <f>+'22년 시즌'!M10+'23년 시즌'!M10</f>
        <v>47</v>
      </c>
      <c r="N10" s="1">
        <f>+'22년 시즌'!N10+'23년 시즌'!N10</f>
        <v>16</v>
      </c>
      <c r="O10" s="1">
        <f>+'22년 시즌'!O10+'23년 시즌'!O10</f>
        <v>8</v>
      </c>
      <c r="P10" s="83">
        <f t="shared" si="1"/>
        <v>8.5106382978723402E-2</v>
      </c>
      <c r="Q10" s="46">
        <f t="shared" si="2"/>
        <v>0.72368421052631582</v>
      </c>
      <c r="R10" s="28">
        <f t="shared" si="3"/>
        <v>0.58510638297872342</v>
      </c>
      <c r="S10" s="58">
        <f t="shared" si="4"/>
        <v>1.3087905935050392</v>
      </c>
      <c r="T10" s="75">
        <f t="shared" si="5"/>
        <v>0.20512820512820512</v>
      </c>
      <c r="U10" s="61">
        <f t="shared" si="6"/>
        <v>3</v>
      </c>
      <c r="V10" s="69">
        <f t="shared" si="7"/>
        <v>3</v>
      </c>
    </row>
    <row r="11" spans="1:22" ht="17.25" x14ac:dyDescent="0.3">
      <c r="A11" s="10" t="s">
        <v>21</v>
      </c>
      <c r="B11" s="1">
        <f>+'22년 시즌'!B11+'23년 시즌'!B11</f>
        <v>16</v>
      </c>
      <c r="C11" s="51">
        <f t="shared" si="0"/>
        <v>0.28125</v>
      </c>
      <c r="D11" s="1">
        <f>+'22년 시즌'!D11+'23년 시즌'!D11</f>
        <v>36</v>
      </c>
      <c r="E11" s="1">
        <f>+'22년 시즌'!E11+'23년 시즌'!E11</f>
        <v>32</v>
      </c>
      <c r="F11" s="1">
        <f>+'22년 시즌'!F11+'23년 시즌'!F11</f>
        <v>9</v>
      </c>
      <c r="G11" s="1">
        <f>+'22년 시즌'!G11+'23년 시즌'!G11</f>
        <v>8</v>
      </c>
      <c r="H11" s="1">
        <f>+'22년 시즌'!H11+'23년 시즌'!H11</f>
        <v>1</v>
      </c>
      <c r="I11" s="1">
        <f>+'22년 시즌'!I11+'23년 시즌'!I11</f>
        <v>0</v>
      </c>
      <c r="J11" s="1">
        <f>+'22년 시즌'!J11+'23년 시즌'!J11</f>
        <v>0</v>
      </c>
      <c r="K11" s="1">
        <f>+'22년 시즌'!K11+'23년 시즌'!K11</f>
        <v>10</v>
      </c>
      <c r="L11" s="1">
        <f>+'22년 시즌'!L11+'23년 시즌'!L11</f>
        <v>9</v>
      </c>
      <c r="M11" s="1">
        <f>+'22년 시즌'!M11+'23년 시즌'!M11</f>
        <v>8</v>
      </c>
      <c r="N11" s="1">
        <f>+'22년 시즌'!N11+'23년 시즌'!N11</f>
        <v>4</v>
      </c>
      <c r="O11" s="1">
        <f>+'22년 시즌'!O11+'23년 시즌'!O11</f>
        <v>8</v>
      </c>
      <c r="P11" s="83">
        <f t="shared" si="1"/>
        <v>0.22222222222222221</v>
      </c>
      <c r="Q11" s="46">
        <f t="shared" si="2"/>
        <v>0.3125</v>
      </c>
      <c r="R11" s="28">
        <f t="shared" si="3"/>
        <v>0.3611111111111111</v>
      </c>
      <c r="S11" s="58">
        <f t="shared" si="4"/>
        <v>0.67361111111111116</v>
      </c>
      <c r="T11" s="62">
        <f t="shared" si="5"/>
        <v>0.34782608695652173</v>
      </c>
      <c r="U11" s="61">
        <f t="shared" si="6"/>
        <v>16</v>
      </c>
      <c r="V11" s="69">
        <f t="shared" si="7"/>
        <v>13</v>
      </c>
    </row>
    <row r="12" spans="1:22" ht="17.25" x14ac:dyDescent="0.3">
      <c r="A12" s="10" t="s">
        <v>8</v>
      </c>
      <c r="B12" s="1">
        <f>+'22년 시즌'!B12+'23년 시즌'!B12</f>
        <v>5</v>
      </c>
      <c r="C12" s="51">
        <f t="shared" si="0"/>
        <v>0.16666666666666666</v>
      </c>
      <c r="D12" s="1">
        <f>+'22년 시즌'!D12+'23년 시즌'!D12</f>
        <v>9</v>
      </c>
      <c r="E12" s="1">
        <f>+'22년 시즌'!E12+'23년 시즌'!E12</f>
        <v>6</v>
      </c>
      <c r="F12" s="1">
        <f>+'22년 시즌'!F12+'23년 시즌'!F12</f>
        <v>1</v>
      </c>
      <c r="G12" s="1">
        <f>+'22년 시즌'!G12+'23년 시즌'!G12</f>
        <v>1</v>
      </c>
      <c r="H12" s="1">
        <f>+'22년 시즌'!H12+'23년 시즌'!H12</f>
        <v>0</v>
      </c>
      <c r="I12" s="1">
        <f>+'22년 시즌'!I12+'23년 시즌'!I12</f>
        <v>0</v>
      </c>
      <c r="J12" s="1">
        <f>+'22년 시즌'!J12+'23년 시즌'!J12</f>
        <v>0</v>
      </c>
      <c r="K12" s="1">
        <f>+'22년 시즌'!K12+'23년 시즌'!K12</f>
        <v>1</v>
      </c>
      <c r="L12" s="1">
        <f>+'22년 시즌'!L12+'23년 시즌'!L12</f>
        <v>1</v>
      </c>
      <c r="M12" s="1">
        <f>+'22년 시즌'!M12+'23년 시즌'!M12</f>
        <v>1</v>
      </c>
      <c r="N12" s="1">
        <f>+'22년 시즌'!N12+'23년 시즌'!N12</f>
        <v>0</v>
      </c>
      <c r="O12" s="1">
        <f>+'22년 시즌'!O12+'23년 시즌'!O12</f>
        <v>1</v>
      </c>
      <c r="P12" s="83">
        <f t="shared" si="1"/>
        <v>0.1111111111111111</v>
      </c>
      <c r="Q12" s="46">
        <f t="shared" si="2"/>
        <v>0.16666666666666666</v>
      </c>
      <c r="R12" s="28">
        <f t="shared" si="3"/>
        <v>0.1111111111111111</v>
      </c>
      <c r="S12" s="58">
        <f t="shared" si="4"/>
        <v>0.27777777777777779</v>
      </c>
      <c r="T12" s="64">
        <f t="shared" si="5"/>
        <v>0.125</v>
      </c>
      <c r="U12" s="61">
        <f t="shared" si="6"/>
        <v>19</v>
      </c>
      <c r="V12" s="69">
        <f t="shared" si="7"/>
        <v>19</v>
      </c>
    </row>
    <row r="13" spans="1:22" ht="17.25" x14ac:dyDescent="0.3">
      <c r="A13" s="10" t="s">
        <v>15</v>
      </c>
      <c r="B13" s="1">
        <f>+'22년 시즌'!B13+'23년 시즌'!B13</f>
        <v>24</v>
      </c>
      <c r="C13" s="51">
        <f t="shared" si="0"/>
        <v>0.51923076923076927</v>
      </c>
      <c r="D13" s="1">
        <f>+'22년 시즌'!D13+'23년 시즌'!D13</f>
        <v>58</v>
      </c>
      <c r="E13" s="1">
        <f>+'22년 시즌'!E13+'23년 시즌'!E13</f>
        <v>52</v>
      </c>
      <c r="F13" s="1">
        <f>+'22년 시즌'!F13+'23년 시즌'!F13</f>
        <v>27</v>
      </c>
      <c r="G13" s="1">
        <f>+'22년 시즌'!G13+'23년 시즌'!G13</f>
        <v>12</v>
      </c>
      <c r="H13" s="1">
        <f>+'22년 시즌'!H13+'23년 시즌'!H13</f>
        <v>13</v>
      </c>
      <c r="I13" s="1">
        <f>+'22년 시즌'!I13+'23년 시즌'!I13</f>
        <v>1</v>
      </c>
      <c r="J13" s="1">
        <f>+'22년 시즌'!J13+'23년 시즌'!J13</f>
        <v>1</v>
      </c>
      <c r="K13" s="1">
        <f>+'22년 시즌'!K13+'23년 시즌'!K13</f>
        <v>18</v>
      </c>
      <c r="L13" s="1">
        <f>+'22년 시즌'!L13+'23년 시즌'!L13</f>
        <v>23</v>
      </c>
      <c r="M13" s="1">
        <f>+'22년 시즌'!M13+'23년 시즌'!M13</f>
        <v>8</v>
      </c>
      <c r="N13" s="1">
        <f>+'22년 시즌'!N13+'23년 시즌'!N13</f>
        <v>5</v>
      </c>
      <c r="O13" s="1">
        <f>+'22년 시즌'!O13+'23년 시즌'!O13</f>
        <v>5</v>
      </c>
      <c r="P13" s="83">
        <f t="shared" si="1"/>
        <v>8.6206896551724144E-2</v>
      </c>
      <c r="Q13" s="46">
        <f t="shared" si="2"/>
        <v>0.86538461538461542</v>
      </c>
      <c r="R13" s="28">
        <f t="shared" si="3"/>
        <v>0.55172413793103448</v>
      </c>
      <c r="S13" s="58">
        <f t="shared" si="4"/>
        <v>1.4171087533156499</v>
      </c>
      <c r="T13" s="75">
        <f t="shared" si="5"/>
        <v>0.19230769230769232</v>
      </c>
      <c r="U13" s="61">
        <f t="shared" si="6"/>
        <v>5</v>
      </c>
      <c r="V13" s="69">
        <f t="shared" si="7"/>
        <v>1</v>
      </c>
    </row>
    <row r="14" spans="1:22" ht="17.25" x14ac:dyDescent="0.3">
      <c r="A14" s="10" t="s">
        <v>52</v>
      </c>
      <c r="B14" s="1">
        <f>+'22년 시즌'!B14+'23년 시즌'!B14</f>
        <v>14</v>
      </c>
      <c r="C14" s="51">
        <f t="shared" si="0"/>
        <v>0.16666666666666666</v>
      </c>
      <c r="D14" s="1">
        <f>+'22년 시즌'!D14+'23년 시즌'!D14</f>
        <v>33</v>
      </c>
      <c r="E14" s="1">
        <f>+'22년 시즌'!E14+'23년 시즌'!E14</f>
        <v>24</v>
      </c>
      <c r="F14" s="1">
        <f>+'22년 시즌'!F14+'23년 시즌'!F14</f>
        <v>4</v>
      </c>
      <c r="G14" s="1">
        <f>+'22년 시즌'!G14+'23년 시즌'!G14</f>
        <v>3</v>
      </c>
      <c r="H14" s="1">
        <f>+'22년 시즌'!H14+'23년 시즌'!H14</f>
        <v>0</v>
      </c>
      <c r="I14" s="1">
        <f>+'22년 시즌'!I14+'23년 시즌'!I14</f>
        <v>1</v>
      </c>
      <c r="J14" s="1">
        <f>+'22년 시즌'!J14+'23년 시즌'!J14</f>
        <v>0</v>
      </c>
      <c r="K14" s="1">
        <f>+'22년 시즌'!K14+'23년 시즌'!K14</f>
        <v>10</v>
      </c>
      <c r="L14" s="1">
        <f>+'22년 시즌'!L14+'23년 시즌'!L14</f>
        <v>2</v>
      </c>
      <c r="M14" s="1">
        <f>+'22년 시즌'!M14+'23년 시즌'!M14</f>
        <v>5</v>
      </c>
      <c r="N14" s="1">
        <f>+'22년 시즌'!N14+'23년 시즌'!N14</f>
        <v>9</v>
      </c>
      <c r="O14" s="1">
        <f>+'22년 시즌'!O14+'23년 시즌'!O14</f>
        <v>11</v>
      </c>
      <c r="P14" s="79">
        <f t="shared" si="1"/>
        <v>0.33333333333333331</v>
      </c>
      <c r="Q14" s="46">
        <f t="shared" si="2"/>
        <v>0.25</v>
      </c>
      <c r="R14" s="28">
        <f t="shared" si="3"/>
        <v>0.39393939393939392</v>
      </c>
      <c r="S14" s="58">
        <f t="shared" si="4"/>
        <v>0.64393939393939392</v>
      </c>
      <c r="T14" s="65">
        <f t="shared" si="5"/>
        <v>0.55000000000000004</v>
      </c>
      <c r="U14" s="61">
        <f t="shared" si="6"/>
        <v>13</v>
      </c>
      <c r="V14" s="69">
        <f t="shared" si="7"/>
        <v>14</v>
      </c>
    </row>
    <row r="15" spans="1:22" ht="17.25" x14ac:dyDescent="0.3">
      <c r="A15" s="10" t="s">
        <v>23</v>
      </c>
      <c r="B15" s="1">
        <f>+'22년 시즌'!B15+'23년 시즌'!B15</f>
        <v>8</v>
      </c>
      <c r="C15" s="51">
        <f t="shared" si="0"/>
        <v>0.15384615384615385</v>
      </c>
      <c r="D15" s="1">
        <f>+'22년 시즌'!D15+'23년 시즌'!D15</f>
        <v>20</v>
      </c>
      <c r="E15" s="1">
        <f>+'22년 시즌'!E15+'23년 시즌'!E15</f>
        <v>13</v>
      </c>
      <c r="F15" s="1">
        <f>+'22년 시즌'!F15+'23년 시즌'!F15</f>
        <v>2</v>
      </c>
      <c r="G15" s="1">
        <f>+'22년 시즌'!G15+'23년 시즌'!G15</f>
        <v>2</v>
      </c>
      <c r="H15" s="1">
        <f>+'22년 시즌'!H15+'23년 시즌'!H15</f>
        <v>0</v>
      </c>
      <c r="I15" s="1">
        <f>+'22년 시즌'!I15+'23년 시즌'!I15</f>
        <v>0</v>
      </c>
      <c r="J15" s="1">
        <f>+'22년 시즌'!J15+'23년 시즌'!J15</f>
        <v>0</v>
      </c>
      <c r="K15" s="1">
        <f>+'22년 시즌'!K15+'23년 시즌'!K15</f>
        <v>3</v>
      </c>
      <c r="L15" s="1">
        <f>+'22년 시즌'!L15+'23년 시즌'!L15</f>
        <v>4</v>
      </c>
      <c r="M15" s="1">
        <f>+'22년 시즌'!M15+'23년 시즌'!M15</f>
        <v>1</v>
      </c>
      <c r="N15" s="1">
        <f>+'22년 시즌'!N15+'23년 시즌'!N15</f>
        <v>4</v>
      </c>
      <c r="O15" s="1">
        <f>+'22년 시즌'!O15+'23년 시즌'!O15</f>
        <v>7</v>
      </c>
      <c r="P15" s="79">
        <f t="shared" si="1"/>
        <v>0.35</v>
      </c>
      <c r="Q15" s="46">
        <f t="shared" si="2"/>
        <v>0.15384615384615385</v>
      </c>
      <c r="R15" s="28">
        <f t="shared" si="3"/>
        <v>0.3</v>
      </c>
      <c r="S15" s="58">
        <f t="shared" si="4"/>
        <v>0.45384615384615384</v>
      </c>
      <c r="T15" s="74">
        <f t="shared" si="5"/>
        <v>0.5</v>
      </c>
      <c r="U15" s="61">
        <f t="shared" si="6"/>
        <v>17</v>
      </c>
      <c r="V15" s="69">
        <f t="shared" si="7"/>
        <v>17</v>
      </c>
    </row>
    <row r="16" spans="1:22" ht="17.25" x14ac:dyDescent="0.3">
      <c r="A16" s="10" t="s">
        <v>50</v>
      </c>
      <c r="B16" s="1">
        <f>+'22년 시즌'!B16+'23년 시즌'!B16</f>
        <v>15</v>
      </c>
      <c r="C16" s="51">
        <f t="shared" si="0"/>
        <v>0.375</v>
      </c>
      <c r="D16" s="1">
        <f>+'22년 시즌'!D16+'23년 시즌'!D16</f>
        <v>21</v>
      </c>
      <c r="E16" s="1">
        <f>+'22년 시즌'!E16+'23년 시즌'!E16</f>
        <v>16</v>
      </c>
      <c r="F16" s="1">
        <f>+'22년 시즌'!F16+'23년 시즌'!F16</f>
        <v>6</v>
      </c>
      <c r="G16" s="1">
        <f>+'22년 시즌'!G16+'23년 시즌'!G16</f>
        <v>4</v>
      </c>
      <c r="H16" s="1">
        <f>+'22년 시즌'!H16+'23년 시즌'!H16</f>
        <v>2</v>
      </c>
      <c r="I16" s="1">
        <f>+'22년 시즌'!I16+'23년 시즌'!I16</f>
        <v>0</v>
      </c>
      <c r="J16" s="1">
        <f>+'22년 시즌'!J16+'23년 시즌'!J16</f>
        <v>0</v>
      </c>
      <c r="K16" s="1">
        <f>+'22년 시즌'!K16+'23년 시즌'!K16</f>
        <v>4</v>
      </c>
      <c r="L16" s="1">
        <f>+'22년 시즌'!L16+'23년 시즌'!L16</f>
        <v>6</v>
      </c>
      <c r="M16" s="1">
        <f>+'22년 시즌'!M16+'23년 시즌'!M16</f>
        <v>5</v>
      </c>
      <c r="N16" s="1">
        <f>+'22년 시즌'!N16+'23년 시즌'!N16</f>
        <v>5</v>
      </c>
      <c r="O16" s="1">
        <f>+'22년 시즌'!O16+'23년 시즌'!O16</f>
        <v>3</v>
      </c>
      <c r="P16" s="83">
        <f t="shared" si="1"/>
        <v>0.14285714285714285</v>
      </c>
      <c r="Q16" s="46">
        <f t="shared" si="2"/>
        <v>0.5</v>
      </c>
      <c r="R16" s="28">
        <f t="shared" si="3"/>
        <v>0.52380952380952384</v>
      </c>
      <c r="S16" s="58">
        <f t="shared" si="4"/>
        <v>1.0238095238095237</v>
      </c>
      <c r="T16" s="74">
        <f t="shared" si="5"/>
        <v>0.3</v>
      </c>
      <c r="U16" s="61">
        <f t="shared" si="6"/>
        <v>6</v>
      </c>
      <c r="V16" s="69">
        <f t="shared" si="7"/>
        <v>7</v>
      </c>
    </row>
    <row r="17" spans="1:22" ht="17.25" x14ac:dyDescent="0.3">
      <c r="A17" s="10" t="s">
        <v>33</v>
      </c>
      <c r="B17" s="1">
        <f>+'22년 시즌'!B17+'23년 시즌'!B17</f>
        <v>4</v>
      </c>
      <c r="C17" s="51">
        <f t="shared" si="0"/>
        <v>0.3</v>
      </c>
      <c r="D17" s="1">
        <f>+'22년 시즌'!D17+'23년 시즌'!D17</f>
        <v>12</v>
      </c>
      <c r="E17" s="1">
        <f>+'22년 시즌'!E17+'23년 시즌'!E17</f>
        <v>10</v>
      </c>
      <c r="F17" s="1">
        <f>+'22년 시즌'!F17+'23년 시즌'!F17</f>
        <v>3</v>
      </c>
      <c r="G17" s="1">
        <f>+'22년 시즌'!G17+'23년 시즌'!G17</f>
        <v>2</v>
      </c>
      <c r="H17" s="1">
        <f>+'22년 시즌'!H17+'23년 시즌'!H17</f>
        <v>1</v>
      </c>
      <c r="I17" s="1">
        <f>+'22년 시즌'!I17+'23년 시즌'!I17</f>
        <v>0</v>
      </c>
      <c r="J17" s="1">
        <f>+'22년 시즌'!J17+'23년 시즌'!J17</f>
        <v>0</v>
      </c>
      <c r="K17" s="1">
        <f>+'22년 시즌'!K17+'23년 시즌'!K17</f>
        <v>3</v>
      </c>
      <c r="L17" s="1">
        <f>+'22년 시즌'!L17+'23년 시즌'!L17</f>
        <v>2</v>
      </c>
      <c r="M17" s="1">
        <f>+'22년 시즌'!M17+'23년 시즌'!M17</f>
        <v>2</v>
      </c>
      <c r="N17" s="1">
        <f>+'22년 시즌'!N17+'23년 시즌'!N17</f>
        <v>2</v>
      </c>
      <c r="O17" s="1">
        <f>+'22년 시즌'!O17+'23년 시즌'!O17</f>
        <v>4</v>
      </c>
      <c r="P17" s="79">
        <f t="shared" si="1"/>
        <v>0.33333333333333331</v>
      </c>
      <c r="Q17" s="46">
        <f t="shared" si="2"/>
        <v>0.4</v>
      </c>
      <c r="R17" s="28">
        <f t="shared" si="3"/>
        <v>0.41666666666666669</v>
      </c>
      <c r="S17" s="58">
        <f t="shared" si="4"/>
        <v>0.81666666666666665</v>
      </c>
      <c r="T17" s="74">
        <f t="shared" si="5"/>
        <v>0.5714285714285714</v>
      </c>
      <c r="U17" s="61">
        <f t="shared" si="6"/>
        <v>11</v>
      </c>
      <c r="V17" s="69">
        <f t="shared" si="7"/>
        <v>11</v>
      </c>
    </row>
    <row r="18" spans="1:22" ht="17.25" x14ac:dyDescent="0.3">
      <c r="A18" s="10" t="s">
        <v>60</v>
      </c>
      <c r="B18" s="1">
        <f>+'22년 시즌'!B18+'23년 시즌'!B18</f>
        <v>16</v>
      </c>
      <c r="C18" s="51">
        <f t="shared" si="0"/>
        <v>0.5161290322580645</v>
      </c>
      <c r="D18" s="1">
        <f>+'22년 시즌'!D18+'23년 시즌'!D18</f>
        <v>37</v>
      </c>
      <c r="E18" s="1">
        <f>+'22년 시즌'!E18+'23년 시즌'!E18</f>
        <v>31</v>
      </c>
      <c r="F18" s="1">
        <f>+'22년 시즌'!F18+'23년 시즌'!F18</f>
        <v>16</v>
      </c>
      <c r="G18" s="1">
        <f>+'22년 시즌'!G18+'23년 시즌'!G18</f>
        <v>14</v>
      </c>
      <c r="H18" s="1">
        <f>+'22년 시즌'!H18+'23년 시즌'!H18</f>
        <v>0</v>
      </c>
      <c r="I18" s="1">
        <f>+'22년 시즌'!I18+'23년 시즌'!I18</f>
        <v>1</v>
      </c>
      <c r="J18" s="1">
        <f>+'22년 시즌'!J18+'23년 시즌'!J18</f>
        <v>1</v>
      </c>
      <c r="K18" s="1">
        <f>+'22년 시즌'!K18+'23년 시즌'!K18</f>
        <v>10</v>
      </c>
      <c r="L18" s="1">
        <f>+'22년 시즌'!L18+'23년 시즌'!L18</f>
        <v>9</v>
      </c>
      <c r="M18" s="1">
        <f>+'22년 시즌'!M18+'23년 시즌'!M18</f>
        <v>6</v>
      </c>
      <c r="N18" s="1">
        <f>+'22년 시즌'!N18+'23년 시즌'!N18</f>
        <v>5</v>
      </c>
      <c r="O18" s="1">
        <f>+'22년 시즌'!O18+'23년 시즌'!O18</f>
        <v>6</v>
      </c>
      <c r="P18" s="83">
        <f t="shared" si="1"/>
        <v>0.16216216216216217</v>
      </c>
      <c r="Q18" s="46">
        <f t="shared" si="2"/>
        <v>0.67741935483870963</v>
      </c>
      <c r="R18" s="28">
        <f t="shared" si="3"/>
        <v>0.56756756756756754</v>
      </c>
      <c r="S18" s="58">
        <f t="shared" si="4"/>
        <v>1.2449869224062771</v>
      </c>
      <c r="T18" s="62">
        <f t="shared" si="5"/>
        <v>0.375</v>
      </c>
      <c r="U18" s="61">
        <f t="shared" si="6"/>
        <v>4</v>
      </c>
      <c r="V18" s="69">
        <f t="shared" si="7"/>
        <v>4</v>
      </c>
    </row>
    <row r="19" spans="1:22" ht="17.25" x14ac:dyDescent="0.3">
      <c r="A19" s="10" t="s">
        <v>12</v>
      </c>
      <c r="B19" s="1">
        <f>+'22년 시즌'!B19+'23년 시즌'!B19</f>
        <v>16</v>
      </c>
      <c r="C19" s="51">
        <f t="shared" si="0"/>
        <v>0.38235294117647056</v>
      </c>
      <c r="D19" s="1">
        <f>+'22년 시즌'!D19+'23년 시즌'!D19</f>
        <v>40</v>
      </c>
      <c r="E19" s="1">
        <f>+'22년 시즌'!E19+'23년 시즌'!E19</f>
        <v>34</v>
      </c>
      <c r="F19" s="1">
        <f>+'22년 시즌'!F19+'23년 시즌'!F19</f>
        <v>13</v>
      </c>
      <c r="G19" s="1">
        <f>+'22년 시즌'!G19+'23년 시즌'!G19</f>
        <v>13</v>
      </c>
      <c r="H19" s="1">
        <f>+'22년 시즌'!H19+'23년 시즌'!H19</f>
        <v>0</v>
      </c>
      <c r="I19" s="1">
        <f>+'22년 시즌'!I19+'23년 시즌'!I19</f>
        <v>0</v>
      </c>
      <c r="J19" s="1">
        <f>+'22년 시즌'!J19+'23년 시즌'!J19</f>
        <v>0</v>
      </c>
      <c r="K19" s="1">
        <f>+'22년 시즌'!K19+'23년 시즌'!K19</f>
        <v>11</v>
      </c>
      <c r="L19" s="1">
        <f>+'22년 시즌'!L19+'23년 시즌'!L19</f>
        <v>11</v>
      </c>
      <c r="M19" s="1">
        <f>+'22년 시즌'!M19+'23년 시즌'!M19</f>
        <v>7</v>
      </c>
      <c r="N19" s="1">
        <f>+'22년 시즌'!N19+'23년 시즌'!N19</f>
        <v>5</v>
      </c>
      <c r="O19" s="1">
        <f>+'22년 시즌'!O19+'23년 시즌'!O19</f>
        <v>4</v>
      </c>
      <c r="P19" s="83">
        <f t="shared" si="1"/>
        <v>0.1</v>
      </c>
      <c r="Q19" s="46">
        <f t="shared" si="2"/>
        <v>0.38235294117647056</v>
      </c>
      <c r="R19" s="28">
        <f t="shared" si="3"/>
        <v>0.45</v>
      </c>
      <c r="S19" s="58">
        <f t="shared" si="4"/>
        <v>0.83235294117647052</v>
      </c>
      <c r="T19" s="75">
        <f t="shared" si="5"/>
        <v>0.18181818181818182</v>
      </c>
      <c r="U19" s="61">
        <f t="shared" si="6"/>
        <v>10</v>
      </c>
      <c r="V19" s="69">
        <f t="shared" si="7"/>
        <v>9</v>
      </c>
    </row>
    <row r="20" spans="1:22" ht="17.25" x14ac:dyDescent="0.3">
      <c r="A20" s="10" t="s">
        <v>24</v>
      </c>
      <c r="B20" s="1">
        <f>+'22년 시즌'!B20+'23년 시즌'!B20</f>
        <v>24</v>
      </c>
      <c r="C20" s="51">
        <f t="shared" si="0"/>
        <v>0.19444444444444445</v>
      </c>
      <c r="D20" s="1">
        <f>+'22년 시즌'!D20+'23년 시즌'!D20</f>
        <v>47</v>
      </c>
      <c r="E20" s="1">
        <f>+'22년 시즌'!E20+'23년 시즌'!E20</f>
        <v>36</v>
      </c>
      <c r="F20" s="1">
        <f>+'22년 시즌'!F20+'23년 시즌'!F20</f>
        <v>7</v>
      </c>
      <c r="G20" s="1">
        <f>+'22년 시즌'!G20+'23년 시즌'!G20</f>
        <v>5</v>
      </c>
      <c r="H20" s="1">
        <f>+'22년 시즌'!H20+'23년 시즌'!H20</f>
        <v>2</v>
      </c>
      <c r="I20" s="1">
        <f>+'22년 시즌'!I20+'23년 시즌'!I20</f>
        <v>0</v>
      </c>
      <c r="J20" s="1">
        <f>+'22년 시즌'!J20+'23년 시즌'!J20</f>
        <v>0</v>
      </c>
      <c r="K20" s="1">
        <f>+'22년 시즌'!K20+'23년 시즌'!K20</f>
        <v>9</v>
      </c>
      <c r="L20" s="1">
        <f>+'22년 시즌'!L20+'23년 시즌'!L20</f>
        <v>14</v>
      </c>
      <c r="M20" s="1">
        <f>+'22년 시즌'!M20+'23년 시즌'!M20</f>
        <v>12</v>
      </c>
      <c r="N20" s="1">
        <f>+'22년 시즌'!N20+'23년 시즌'!N20</f>
        <v>11</v>
      </c>
      <c r="O20" s="1">
        <f>+'22년 시즌'!O20+'23년 시즌'!O20</f>
        <v>17</v>
      </c>
      <c r="P20" s="79">
        <f t="shared" si="1"/>
        <v>0.36170212765957449</v>
      </c>
      <c r="Q20" s="46">
        <f t="shared" si="2"/>
        <v>0.25</v>
      </c>
      <c r="R20" s="28">
        <f t="shared" si="3"/>
        <v>0.38297872340425532</v>
      </c>
      <c r="S20" s="58">
        <f t="shared" si="4"/>
        <v>0.63297872340425532</v>
      </c>
      <c r="T20" s="62">
        <f t="shared" si="5"/>
        <v>0.58620689655172409</v>
      </c>
      <c r="U20" s="61">
        <f t="shared" si="6"/>
        <v>14</v>
      </c>
      <c r="V20" s="69">
        <f t="shared" si="7"/>
        <v>15</v>
      </c>
    </row>
    <row r="21" spans="1:22" ht="17.25" x14ac:dyDescent="0.3">
      <c r="A21" s="10" t="s">
        <v>14</v>
      </c>
      <c r="B21" s="1">
        <f>+'22년 시즌'!B21+'23년 시즌'!B21</f>
        <v>28</v>
      </c>
      <c r="C21" s="51">
        <f t="shared" si="0"/>
        <v>0.42857142857142855</v>
      </c>
      <c r="D21" s="1">
        <f>+'22년 시즌'!D21+'23년 시즌'!D21</f>
        <v>71</v>
      </c>
      <c r="E21" s="1">
        <f>+'22년 시즌'!E21+'23년 시즌'!E21</f>
        <v>63</v>
      </c>
      <c r="F21" s="1">
        <f>+'22년 시즌'!F21+'23년 시즌'!F21</f>
        <v>27</v>
      </c>
      <c r="G21" s="1">
        <f>+'22년 시즌'!G21+'23년 시즌'!G21</f>
        <v>22</v>
      </c>
      <c r="H21" s="1">
        <f>+'22년 시즌'!H21+'23년 시즌'!H21</f>
        <v>4</v>
      </c>
      <c r="I21" s="1">
        <f>+'22년 시즌'!I21+'23년 시즌'!I21</f>
        <v>0</v>
      </c>
      <c r="J21" s="1">
        <f>+'22년 시즌'!J21+'23년 시즌'!J21</f>
        <v>1</v>
      </c>
      <c r="K21" s="1">
        <f>+'22년 시즌'!K21+'23년 시즌'!K21</f>
        <v>22</v>
      </c>
      <c r="L21" s="1">
        <f>+'22년 시즌'!L21+'23년 시즌'!L21</f>
        <v>17</v>
      </c>
      <c r="M21" s="1">
        <f>+'22년 시즌'!M21+'23년 시즌'!M21</f>
        <v>13</v>
      </c>
      <c r="N21" s="1">
        <f>+'22년 시즌'!N21+'23년 시즌'!N21</f>
        <v>8</v>
      </c>
      <c r="O21" s="1">
        <f>+'22년 시즌'!O21+'23년 시즌'!O21</f>
        <v>10</v>
      </c>
      <c r="P21" s="83">
        <f t="shared" si="1"/>
        <v>0.14084507042253522</v>
      </c>
      <c r="Q21" s="46">
        <f t="shared" si="2"/>
        <v>0.53968253968253965</v>
      </c>
      <c r="R21" s="28">
        <f t="shared" si="3"/>
        <v>0.49295774647887325</v>
      </c>
      <c r="S21" s="58">
        <f t="shared" si="4"/>
        <v>1.032640286161413</v>
      </c>
      <c r="T21" s="65">
        <f t="shared" si="5"/>
        <v>0.27777777777777779</v>
      </c>
      <c r="U21" s="61">
        <f t="shared" si="6"/>
        <v>7</v>
      </c>
      <c r="V21" s="69">
        <f t="shared" si="7"/>
        <v>5</v>
      </c>
    </row>
    <row r="22" spans="1:22" ht="17.25" x14ac:dyDescent="0.3">
      <c r="A22" s="10" t="s">
        <v>47</v>
      </c>
      <c r="B22" s="1">
        <f>+'22년 시즌'!B22+'23년 시즌'!B22</f>
        <v>13</v>
      </c>
      <c r="C22" s="51">
        <f t="shared" si="0"/>
        <v>0.31578947368421051</v>
      </c>
      <c r="D22" s="1">
        <f>+'22년 시즌'!D22+'23년 시즌'!D22</f>
        <v>24</v>
      </c>
      <c r="E22" s="1">
        <f>+'22년 시즌'!E22+'23년 시즌'!E22</f>
        <v>19</v>
      </c>
      <c r="F22" s="1">
        <f>+'22년 시즌'!F22+'23년 시즌'!F22</f>
        <v>6</v>
      </c>
      <c r="G22" s="1">
        <f>+'22년 시즌'!G22+'23년 시즌'!G22</f>
        <v>6</v>
      </c>
      <c r="H22" s="1">
        <f>+'22년 시즌'!H22+'23년 시즌'!H22</f>
        <v>0</v>
      </c>
      <c r="I22" s="1">
        <f>+'22년 시즌'!I22+'23년 시즌'!I22</f>
        <v>0</v>
      </c>
      <c r="J22" s="1">
        <f>+'22년 시즌'!J22+'23년 시즌'!J22</f>
        <v>0</v>
      </c>
      <c r="K22" s="1">
        <f>+'22년 시즌'!K22+'23년 시즌'!K22</f>
        <v>10</v>
      </c>
      <c r="L22" s="1">
        <f>+'22년 시즌'!L22+'23년 시즌'!L22</f>
        <v>2</v>
      </c>
      <c r="M22" s="1">
        <f>+'22년 시즌'!M22+'23년 시즌'!M22</f>
        <v>10</v>
      </c>
      <c r="N22" s="1">
        <f>+'22년 시즌'!N22+'23년 시즌'!N22</f>
        <v>4</v>
      </c>
      <c r="O22" s="1">
        <f>+'22년 시즌'!O22+'23년 시즌'!O22</f>
        <v>5</v>
      </c>
      <c r="P22" s="83">
        <f t="shared" si="1"/>
        <v>0.20833333333333334</v>
      </c>
      <c r="Q22" s="46">
        <f t="shared" si="2"/>
        <v>0.31578947368421051</v>
      </c>
      <c r="R22" s="28">
        <f t="shared" si="3"/>
        <v>0.41666666666666669</v>
      </c>
      <c r="S22" s="58">
        <f t="shared" si="4"/>
        <v>0.73245614035087714</v>
      </c>
      <c r="T22" s="66">
        <f t="shared" si="5"/>
        <v>0.35714285714285715</v>
      </c>
      <c r="U22" s="61">
        <f t="shared" si="6"/>
        <v>11</v>
      </c>
      <c r="V22" s="69">
        <f t="shared" si="7"/>
        <v>12</v>
      </c>
    </row>
    <row r="23" spans="1:22" ht="17.25" x14ac:dyDescent="0.3">
      <c r="A23" s="10" t="s">
        <v>22</v>
      </c>
      <c r="B23" s="1">
        <f>+'22년 시즌'!B23+'23년 시즌'!B23</f>
        <v>23</v>
      </c>
      <c r="C23" s="51">
        <f t="shared" si="0"/>
        <v>0.36538461538461536</v>
      </c>
      <c r="D23" s="1">
        <f>+'22년 시즌'!D23+'23년 시즌'!D23</f>
        <v>62</v>
      </c>
      <c r="E23" s="1">
        <f>+'22년 시즌'!E23+'23년 시즌'!E23</f>
        <v>52</v>
      </c>
      <c r="F23" s="1">
        <f>+'22년 시즌'!F23+'23년 시즌'!F23</f>
        <v>19</v>
      </c>
      <c r="G23" s="1">
        <f>+'22년 시즌'!G23+'23년 시즌'!G23</f>
        <v>12</v>
      </c>
      <c r="H23" s="1">
        <f>+'22년 시즌'!H23+'23년 시즌'!H23</f>
        <v>6</v>
      </c>
      <c r="I23" s="1">
        <f>+'22년 시즌'!I23+'23년 시즌'!I23</f>
        <v>1</v>
      </c>
      <c r="J23" s="1">
        <f>+'22년 시즌'!J23+'23년 시즌'!J23</f>
        <v>0</v>
      </c>
      <c r="K23" s="1">
        <f>+'22년 시즌'!K23+'23년 시즌'!K23</f>
        <v>15</v>
      </c>
      <c r="L23" s="1">
        <f>+'22년 시즌'!L23+'23년 시즌'!L23</f>
        <v>13</v>
      </c>
      <c r="M23" s="1">
        <f>+'22년 시즌'!M23+'23년 시즌'!M23</f>
        <v>8</v>
      </c>
      <c r="N23" s="1">
        <f>+'22년 시즌'!N23+'23년 시즌'!N23</f>
        <v>10</v>
      </c>
      <c r="O23" s="1">
        <f>+'22년 시즌'!O23+'23년 시즌'!O23</f>
        <v>12</v>
      </c>
      <c r="P23" s="83">
        <f t="shared" si="1"/>
        <v>0.19354838709677419</v>
      </c>
      <c r="Q23" s="46">
        <f t="shared" si="2"/>
        <v>0.51923076923076927</v>
      </c>
      <c r="R23" s="28">
        <f t="shared" si="3"/>
        <v>0.46774193548387094</v>
      </c>
      <c r="S23" s="58">
        <f t="shared" si="4"/>
        <v>0.98697270471464016</v>
      </c>
      <c r="T23" s="65">
        <f t="shared" si="5"/>
        <v>0.36363636363636365</v>
      </c>
      <c r="U23" s="61">
        <f t="shared" si="6"/>
        <v>9</v>
      </c>
      <c r="V23" s="69">
        <f t="shared" si="7"/>
        <v>8</v>
      </c>
    </row>
    <row r="24" spans="1:22" ht="17.25" x14ac:dyDescent="0.3">
      <c r="A24" s="10" t="s">
        <v>54</v>
      </c>
      <c r="B24" s="1">
        <f>+'22년 시즌'!B24+'23년 시즌'!B24</f>
        <v>7</v>
      </c>
      <c r="C24" s="51">
        <f t="shared" si="0"/>
        <v>9.0909090909090912E-2</v>
      </c>
      <c r="D24" s="1">
        <f>+'22년 시즌'!D24+'23년 시즌'!D24</f>
        <v>16</v>
      </c>
      <c r="E24" s="1">
        <f>+'22년 시즌'!E24+'23년 시즌'!E24</f>
        <v>11</v>
      </c>
      <c r="F24" s="1">
        <f>+'22년 시즌'!F24+'23년 시즌'!F24</f>
        <v>1</v>
      </c>
      <c r="G24" s="1">
        <f>+'22년 시즌'!G24+'23년 시즌'!G24</f>
        <v>1</v>
      </c>
      <c r="H24" s="1">
        <f>+'22년 시즌'!H24+'23년 시즌'!H24</f>
        <v>0</v>
      </c>
      <c r="I24" s="1">
        <f>+'22년 시즌'!I24+'23년 시즌'!I24</f>
        <v>0</v>
      </c>
      <c r="J24" s="1">
        <f>+'22년 시즌'!J24+'23년 시즌'!J24</f>
        <v>0</v>
      </c>
      <c r="K24" s="1">
        <f>+'22년 시즌'!K24+'23년 시즌'!K24</f>
        <v>3</v>
      </c>
      <c r="L24" s="1">
        <f>+'22년 시즌'!L24+'23년 시즌'!L24</f>
        <v>0</v>
      </c>
      <c r="M24" s="1">
        <f>+'22년 시즌'!M24+'23년 시즌'!M24</f>
        <v>2</v>
      </c>
      <c r="N24" s="1">
        <f>+'22년 시즌'!N24+'23년 시즌'!N24</f>
        <v>2</v>
      </c>
      <c r="O24" s="1">
        <f>+'22년 시즌'!O24+'23년 시즌'!O24</f>
        <v>3</v>
      </c>
      <c r="P24" s="83">
        <f t="shared" si="1"/>
        <v>0.1875</v>
      </c>
      <c r="Q24" s="46">
        <f t="shared" si="2"/>
        <v>9.0909090909090912E-2</v>
      </c>
      <c r="R24" s="28">
        <f t="shared" si="3"/>
        <v>0.1875</v>
      </c>
      <c r="S24" s="58">
        <f t="shared" si="4"/>
        <v>0.27840909090909094</v>
      </c>
      <c r="T24" s="67">
        <f t="shared" si="5"/>
        <v>0.23076923076923078</v>
      </c>
      <c r="U24" s="61">
        <f t="shared" si="6"/>
        <v>18</v>
      </c>
      <c r="V24" s="69">
        <f t="shared" si="7"/>
        <v>18</v>
      </c>
    </row>
    <row r="25" spans="1:22" ht="17.25" x14ac:dyDescent="0.3">
      <c r="A25" s="11" t="s">
        <v>10</v>
      </c>
      <c r="B25" s="27"/>
      <c r="C25" s="26">
        <f t="shared" ref="C25" si="8">+F25/E25</f>
        <v>0.37962962962962965</v>
      </c>
      <c r="D25" s="27">
        <f t="shared" ref="D25:O25" si="9">SUM(D4:D24)</f>
        <v>810</v>
      </c>
      <c r="E25" s="27">
        <f t="shared" si="9"/>
        <v>648</v>
      </c>
      <c r="F25" s="27">
        <f t="shared" si="9"/>
        <v>246</v>
      </c>
      <c r="G25" s="27">
        <f t="shared" si="9"/>
        <v>181</v>
      </c>
      <c r="H25" s="27">
        <f t="shared" si="9"/>
        <v>49</v>
      </c>
      <c r="I25" s="27">
        <f t="shared" si="9"/>
        <v>12</v>
      </c>
      <c r="J25" s="27">
        <f t="shared" si="9"/>
        <v>4</v>
      </c>
      <c r="K25" s="27">
        <f t="shared" si="9"/>
        <v>239</v>
      </c>
      <c r="L25" s="27">
        <f t="shared" si="9"/>
        <v>207</v>
      </c>
      <c r="M25" s="27">
        <f t="shared" si="9"/>
        <v>183</v>
      </c>
      <c r="N25" s="27">
        <f t="shared" si="9"/>
        <v>143</v>
      </c>
      <c r="O25" s="27">
        <f t="shared" si="9"/>
        <v>146</v>
      </c>
      <c r="P25" s="29">
        <f t="shared" ref="P25" si="10">+O25/D25</f>
        <v>0.18024691358024691</v>
      </c>
      <c r="Q25" s="26">
        <f t="shared" ref="Q25" si="11">+(G25*1+H25*2+I25*3+J25*4)/E25</f>
        <v>0.51080246913580252</v>
      </c>
      <c r="R25" s="26">
        <f t="shared" ref="R25" si="12">+(F25+N25)/D25</f>
        <v>0.4802469135802469</v>
      </c>
      <c r="S25" s="68">
        <f t="shared" ref="S25" si="13">+R25+Q25</f>
        <v>0.99104938271604937</v>
      </c>
      <c r="T25" s="68"/>
      <c r="U25" s="68"/>
      <c r="V25" s="68"/>
    </row>
    <row r="27" spans="1:22" ht="17.25" x14ac:dyDescent="0.3">
      <c r="A27" s="4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32"/>
      <c r="U27" s="5"/>
      <c r="V27" s="5"/>
    </row>
    <row r="28" spans="1:22" ht="34.5" x14ac:dyDescent="0.3">
      <c r="A28" s="10" t="s">
        <v>27</v>
      </c>
      <c r="B28" s="10" t="s">
        <v>46</v>
      </c>
      <c r="C28" s="10" t="s">
        <v>55</v>
      </c>
      <c r="D28" s="10" t="s">
        <v>41</v>
      </c>
      <c r="E28" s="10" t="s">
        <v>48</v>
      </c>
      <c r="F28" s="10" t="s">
        <v>45</v>
      </c>
      <c r="G28" s="10" t="s">
        <v>38</v>
      </c>
      <c r="H28" s="10" t="s">
        <v>5</v>
      </c>
      <c r="I28" s="10" t="s">
        <v>17</v>
      </c>
      <c r="J28" s="10" t="s">
        <v>26</v>
      </c>
      <c r="K28" s="10" t="s">
        <v>30</v>
      </c>
      <c r="L28" s="10" t="s">
        <v>11</v>
      </c>
      <c r="M28" s="10" t="s">
        <v>6</v>
      </c>
      <c r="N28" s="10" t="s">
        <v>42</v>
      </c>
      <c r="O28" s="10" t="s">
        <v>35</v>
      </c>
      <c r="P28" s="10" t="s">
        <v>49</v>
      </c>
      <c r="Q28" s="10" t="s">
        <v>56</v>
      </c>
      <c r="R28" s="10" t="s">
        <v>68</v>
      </c>
      <c r="S28" s="10" t="s">
        <v>69</v>
      </c>
      <c r="T28" s="10" t="s">
        <v>72</v>
      </c>
      <c r="U28" s="10" t="s">
        <v>71</v>
      </c>
      <c r="V28" s="10" t="s">
        <v>70</v>
      </c>
    </row>
    <row r="29" spans="1:22" ht="17.25" x14ac:dyDescent="0.3">
      <c r="A29" s="9" t="s">
        <v>59</v>
      </c>
      <c r="B29" s="1">
        <f>+'22년 드림즈(23'')'!B29+'23년 상반기 코모도(23'')'!B29+'23년 디비전 리그(23'')'!B29+'22년 샘프리그(22'')'!B30+'22년 샘프리그(22'')'!B30</f>
        <v>14</v>
      </c>
      <c r="C29" s="1">
        <f>+'22년 드림즈(23'')'!C29+'23년 상반기 코모도(23'')'!C29+'23년 디비전 리그(23'')'!C29+'22년 샘프리그(22'')'!C30+'22년 샘프리그(22'')'!C30</f>
        <v>1</v>
      </c>
      <c r="D29" s="1">
        <f>+'22년 드림즈(23'')'!D29+'23년 상반기 코모도(23'')'!D29+'23년 디비전 리그(23'')'!D29+'22년 샘프리그(22'')'!D30+'22년 샘프리그(22'')'!D30</f>
        <v>2</v>
      </c>
      <c r="E29" s="1">
        <f>+'22년 드림즈(23'')'!E29+'23년 상반기 코모도(23'')'!E29+'23년 디비전 리그(23'')'!E29+'22년 샘프리그(22'')'!E30+'22년 샘프리그(22'')'!E30</f>
        <v>0</v>
      </c>
      <c r="F29" s="1">
        <f>+'22년 드림즈(23'')'!F29+'23년 상반기 코모도(23'')'!F29+'23년 디비전 리그(23'')'!F29+'22년 샘프리그(22'')'!F30+'22년 샘프리그(22'')'!F30</f>
        <v>75</v>
      </c>
      <c r="G29" s="1">
        <f>+'22년 드림즈(23'')'!G29+'23년 상반기 코모도(23'')'!G29+'23년 디비전 리그(23'')'!G29+'22년 샘프리그(22'')'!G30+'22년 샘프리그(22'')'!G30</f>
        <v>40</v>
      </c>
      <c r="H29" s="6">
        <v>6.7</v>
      </c>
      <c r="I29" s="1">
        <f>+'22년 드림즈(23'')'!I29+'23년 상반기 코모도(23'')'!I29+'23년 디비전 리그(23'')'!I29+'22년 샘프리그(22'')'!I30+'22년 샘프리그(22'')'!I30</f>
        <v>15</v>
      </c>
      <c r="J29" s="1">
        <f>+'22년 드림즈(23'')'!J29+'23년 상반기 코모도(23'')'!J29+'23년 디비전 리그(23'')'!J29+'22년 샘프리그(22'')'!J30+'22년 샘프리그(22'')'!J30</f>
        <v>0</v>
      </c>
      <c r="K29" s="1">
        <f>+'22년 드림즈(23'')'!K29+'23년 상반기 코모도(23'')'!K29+'23년 디비전 리그(23'')'!K29+'22년 샘프리그(22'')'!K30+'22년 샘프리그(22'')'!K30</f>
        <v>31</v>
      </c>
      <c r="L29" s="1">
        <f>+'22년 드림즈(23'')'!L29+'23년 상반기 코모도(23'')'!L29+'23년 디비전 리그(23'')'!L29+'22년 샘프리그(22'')'!L30+'22년 샘프리그(22'')'!L30</f>
        <v>4</v>
      </c>
      <c r="M29" s="1">
        <f>+'22년 드림즈(23'')'!M29+'23년 상반기 코모도(23'')'!M29+'23년 디비전 리그(23'')'!M29+'22년 샘프리그(22'')'!M30+'22년 샘프리그(22'')'!M30</f>
        <v>4</v>
      </c>
      <c r="N29" s="1">
        <f>+'22년 드림즈(23'')'!N29+'23년 상반기 코모도(23'')'!N29+'23년 디비전 리그(23'')'!N29+'22년 샘프리그(22'')'!N30+'22년 샘프리그(22'')'!N30</f>
        <v>35</v>
      </c>
      <c r="O29" s="1">
        <f>+'22년 드림즈(23'')'!O29+'23년 상반기 코모도(23'')'!O29+'23년 디비전 리그(23'')'!O29+'22년 샘프리그(22'')'!O30+'22년 샘프리그(22'')'!O30</f>
        <v>19</v>
      </c>
      <c r="P29" s="3">
        <f>+O29*9/H29</f>
        <v>25.522388059701491</v>
      </c>
      <c r="Q29" s="38">
        <f>(K29+L29)/H29</f>
        <v>5.2238805970149249</v>
      </c>
      <c r="R29" s="39">
        <f>I29/H29</f>
        <v>2.2388059701492535</v>
      </c>
      <c r="S29" s="39">
        <f t="shared" ref="S29:S36" si="14">H29/B29</f>
        <v>0.47857142857142859</v>
      </c>
      <c r="T29" s="40">
        <f>M29/H29</f>
        <v>0.59701492537313428</v>
      </c>
      <c r="U29" s="33">
        <f>O29/N29</f>
        <v>0.54285714285714282</v>
      </c>
      <c r="V29" s="38">
        <f>(I29+K29+L29)/H29</f>
        <v>7.4626865671641793</v>
      </c>
    </row>
    <row r="30" spans="1:22" ht="17.25" x14ac:dyDescent="0.3">
      <c r="A30" s="9" t="s">
        <v>9</v>
      </c>
      <c r="B30" s="1">
        <f>+'22년 샘프리그(22'')'!B29</f>
        <v>1</v>
      </c>
      <c r="C30" s="1">
        <f>+'22년 샘프리그(22'')'!C29</f>
        <v>0</v>
      </c>
      <c r="D30" s="1">
        <f>+'22년 샘프리그(22'')'!D29</f>
        <v>0</v>
      </c>
      <c r="E30" s="1">
        <f>+'22년 샘프리그(22'')'!E29</f>
        <v>0</v>
      </c>
      <c r="F30" s="1">
        <f>+'22년 샘프리그(22'')'!F29</f>
        <v>1</v>
      </c>
      <c r="G30" s="1">
        <f>+'22년 샘프리그(22'')'!G29</f>
        <v>0</v>
      </c>
      <c r="H30" s="6">
        <f>+'22년 샘프리그(22'')'!H29</f>
        <v>0</v>
      </c>
      <c r="I30" s="1">
        <f>+'22년 샘프리그(22'')'!I29</f>
        <v>0</v>
      </c>
      <c r="J30" s="1">
        <f>+'22년 샘프리그(22'')'!J29</f>
        <v>0</v>
      </c>
      <c r="K30" s="1">
        <f>+'22년 샘프리그(22'')'!K29</f>
        <v>1</v>
      </c>
      <c r="L30" s="1">
        <f>+'22년 샘프리그(22'')'!L29</f>
        <v>0</v>
      </c>
      <c r="M30" s="1">
        <f>+'22년 샘프리그(22'')'!M29</f>
        <v>0</v>
      </c>
      <c r="N30" s="1">
        <f>+'22년 샘프리그(22'')'!N29</f>
        <v>0</v>
      </c>
      <c r="O30" s="1">
        <f>+'22년 샘프리그(22'')'!O29</f>
        <v>0</v>
      </c>
      <c r="P30" s="3">
        <v>0</v>
      </c>
      <c r="Q30" s="70" t="s">
        <v>89</v>
      </c>
      <c r="R30" s="71" t="s">
        <v>89</v>
      </c>
      <c r="S30" s="39">
        <f t="shared" si="14"/>
        <v>0</v>
      </c>
      <c r="T30" s="72" t="s">
        <v>89</v>
      </c>
      <c r="U30" s="73" t="s">
        <v>89</v>
      </c>
      <c r="V30" s="73" t="s">
        <v>89</v>
      </c>
    </row>
    <row r="31" spans="1:22" ht="17.25" x14ac:dyDescent="0.3">
      <c r="A31" s="9" t="s">
        <v>51</v>
      </c>
      <c r="B31" s="1">
        <f>+'22년 드림즈(23'')'!B30+'23년 상반기 코모도(23'')'!B30+'23년 디비전 리그(23'')'!B30</f>
        <v>9</v>
      </c>
      <c r="C31" s="1">
        <f>+'22년 드림즈(23'')'!C30+'23년 상반기 코모도(23'')'!C30+'23년 디비전 리그(23'')'!C30</f>
        <v>1</v>
      </c>
      <c r="D31" s="1">
        <f>+'22년 드림즈(23'')'!D30+'23년 상반기 코모도(23'')'!D30+'23년 디비전 리그(23'')'!D30</f>
        <v>2</v>
      </c>
      <c r="E31" s="1">
        <f>+'22년 드림즈(23'')'!E30+'23년 상반기 코모도(23'')'!E30+'23년 디비전 리그(23'')'!E30</f>
        <v>0</v>
      </c>
      <c r="F31" s="1">
        <f>+'22년 드림즈(23'')'!F30+'23년 상반기 코모도(23'')'!F30+'23년 디비전 리그(23'')'!F30</f>
        <v>113</v>
      </c>
      <c r="G31" s="1">
        <f>+'22년 드림즈(23'')'!G30+'23년 상반기 코모도(23'')'!G30+'23년 디비전 리그(23'')'!G30</f>
        <v>85</v>
      </c>
      <c r="H31" s="6">
        <v>13</v>
      </c>
      <c r="I31" s="1">
        <f>+'22년 드림즈(23'')'!I30+'23년 상반기 코모도(23'')'!I30+'23년 디비전 리그(23'')'!I30</f>
        <v>33</v>
      </c>
      <c r="J31" s="1">
        <f>+'22년 드림즈(23'')'!J30+'23년 상반기 코모도(23'')'!J30+'23년 디비전 리그(23'')'!J30</f>
        <v>3</v>
      </c>
      <c r="K31" s="1">
        <f>+'22년 드림즈(23'')'!K30+'23년 상반기 코모도(23'')'!K30+'23년 디비전 리그(23'')'!K30</f>
        <v>23</v>
      </c>
      <c r="L31" s="1">
        <f>+'22년 드림즈(23'')'!L30+'23년 상반기 코모도(23'')'!L30+'23년 디비전 리그(23'')'!L30</f>
        <v>5</v>
      </c>
      <c r="M31" s="1">
        <f>+'22년 드림즈(23'')'!M30+'23년 상반기 코모도(23'')'!M30+'23년 디비전 리그(23'')'!M30</f>
        <v>11</v>
      </c>
      <c r="N31" s="1">
        <f>+'22년 드림즈(23'')'!N30+'23년 상반기 코모도(23'')'!N30+'23년 디비전 리그(23'')'!N30</f>
        <v>48</v>
      </c>
      <c r="O31" s="1">
        <f>+'22년 드림즈(23'')'!O30+'23년 상반기 코모도(23'')'!O30+'23년 디비전 리그(23'')'!O30</f>
        <v>32</v>
      </c>
      <c r="P31" s="3">
        <f>+O31*9/H31</f>
        <v>22.153846153846153</v>
      </c>
      <c r="Q31" s="38">
        <f t="shared" ref="Q31:Q37" si="15">(K31+L31)/H31</f>
        <v>2.1538461538461537</v>
      </c>
      <c r="R31" s="39">
        <f t="shared" ref="R31:R37" si="16">I31/H31</f>
        <v>2.5384615384615383</v>
      </c>
      <c r="S31" s="39">
        <f t="shared" si="14"/>
        <v>1.4444444444444444</v>
      </c>
      <c r="T31" s="40">
        <f t="shared" ref="T31:T37" si="17">M31/H31</f>
        <v>0.84615384615384615</v>
      </c>
      <c r="U31" s="33">
        <f>O31/N31</f>
        <v>0.66666666666666663</v>
      </c>
      <c r="V31" s="38">
        <f t="shared" ref="V31:V37" si="18">(I31+K31+L31)/H31</f>
        <v>4.6923076923076925</v>
      </c>
    </row>
    <row r="32" spans="1:22" ht="17.25" x14ac:dyDescent="0.3">
      <c r="A32" s="9" t="s">
        <v>15</v>
      </c>
      <c r="B32" s="1">
        <f>+'22년 드림즈(23'')'!B31+'23년 상반기 코모도(23'')'!B31+'23년 디비전 리그(23'')'!B31+'22년 샘프리그(22'')'!B31</f>
        <v>19</v>
      </c>
      <c r="C32" s="1">
        <f>+'22년 드림즈(23'')'!C31+'23년 상반기 코모도(23'')'!C31+'23년 디비전 리그(23'')'!C31+'22년 샘프리그(22'')'!C31</f>
        <v>3</v>
      </c>
      <c r="D32" s="1">
        <f>+'22년 드림즈(23'')'!D31+'23년 상반기 코모도(23'')'!D31+'23년 디비전 리그(23'')'!D31+'22년 샘프리그(22'')'!D31</f>
        <v>3</v>
      </c>
      <c r="E32" s="1">
        <f>+'22년 드림즈(23'')'!E31+'23년 상반기 코모도(23'')'!E31+'23년 디비전 리그(23'')'!E31+'22년 샘프리그(22'')'!E31</f>
        <v>1</v>
      </c>
      <c r="F32" s="1">
        <f>+'22년 드림즈(23'')'!F31+'23년 상반기 코모도(23'')'!F31+'23년 디비전 리그(23'')'!F31+'22년 샘프리그(22'')'!F31</f>
        <v>151</v>
      </c>
      <c r="G32" s="1">
        <f>+'22년 드림즈(23'')'!G31+'23년 상반기 코모도(23'')'!G31+'23년 디비전 리그(23'')'!G31+'22년 샘프리그(22'')'!G31</f>
        <v>127</v>
      </c>
      <c r="H32" s="6">
        <v>27.332999999999998</v>
      </c>
      <c r="I32" s="1">
        <f>+'22년 드림즈(23'')'!I31+'23년 상반기 코모도(23'')'!I31+'23년 디비전 리그(23'')'!I31+'22년 샘프리그(22'')'!I31</f>
        <v>39</v>
      </c>
      <c r="J32" s="1">
        <f>+'22년 드림즈(23'')'!J31+'23년 상반기 코모도(23'')'!J31+'23년 디비전 리그(23'')'!J31+'22년 샘프리그(22'')'!J31</f>
        <v>0</v>
      </c>
      <c r="K32" s="1">
        <f>+'22년 드림즈(23'')'!K31+'23년 상반기 코모도(23'')'!K31+'23년 디비전 리그(23'')'!K31+'22년 샘프리그(22'')'!K31</f>
        <v>20</v>
      </c>
      <c r="L32" s="1">
        <f>+'22년 드림즈(23'')'!L31+'23년 상반기 코모도(23'')'!L31+'23년 디비전 리그(23'')'!L31+'22년 샘프리그(22'')'!L31</f>
        <v>4</v>
      </c>
      <c r="M32" s="1">
        <f>+'22년 드림즈(23'')'!M31+'23년 상반기 코모도(23'')'!M31+'23년 디비전 리그(23'')'!M31+'22년 샘프리그(22'')'!M31</f>
        <v>39</v>
      </c>
      <c r="N32" s="1">
        <f>+'22년 드림즈(23'')'!N31+'23년 상반기 코모도(23'')'!N31+'23년 디비전 리그(23'')'!N31+'22년 샘프리그(22'')'!N31</f>
        <v>36</v>
      </c>
      <c r="O32" s="1">
        <f>+'22년 드림즈(23'')'!O31+'23년 상반기 코모도(23'')'!O31+'23년 디비전 리그(23'')'!O31+'22년 샘프리그(22'')'!O31</f>
        <v>19</v>
      </c>
      <c r="P32" s="3">
        <f>+O32*9/H32</f>
        <v>6.2561738557787292</v>
      </c>
      <c r="Q32" s="38">
        <f t="shared" si="15"/>
        <v>0.87805948853034799</v>
      </c>
      <c r="R32" s="39">
        <f t="shared" si="16"/>
        <v>1.4268466688618155</v>
      </c>
      <c r="S32" s="39">
        <f t="shared" si="14"/>
        <v>1.438578947368421</v>
      </c>
      <c r="T32" s="40">
        <f t="shared" si="17"/>
        <v>1.4268466688618155</v>
      </c>
      <c r="U32" s="33">
        <f>O32/N32</f>
        <v>0.52777777777777779</v>
      </c>
      <c r="V32" s="38">
        <f t="shared" si="18"/>
        <v>2.3049061573921636</v>
      </c>
    </row>
    <row r="33" spans="1:22" ht="17.25" x14ac:dyDescent="0.3">
      <c r="A33" s="9" t="s">
        <v>50</v>
      </c>
      <c r="B33" s="1">
        <f>+'22년 드림즈(23'')'!B32+'23년 상반기 코모도(23'')'!B32+'23년 디비전 리그(23'')'!B32+'22년 샘프리그(22'')'!B34</f>
        <v>12</v>
      </c>
      <c r="C33" s="1">
        <f>+'22년 드림즈(23'')'!C32+'23년 상반기 코모도(23'')'!C32+'23년 디비전 리그(23'')'!C32+'22년 샘프리그(22'')'!C34</f>
        <v>0</v>
      </c>
      <c r="D33" s="1">
        <f>+'22년 드림즈(23'')'!D32+'23년 상반기 코모도(23'')'!D32+'23년 디비전 리그(23'')'!D32+'22년 샘프리그(22'')'!D34</f>
        <v>3</v>
      </c>
      <c r="E33" s="1">
        <f>+'22년 드림즈(23'')'!E32+'23년 상반기 코모도(23'')'!E32+'23년 디비전 리그(23'')'!E32+'22년 샘프리그(22'')'!E34</f>
        <v>0</v>
      </c>
      <c r="F33" s="1">
        <f>+'22년 드림즈(23'')'!F32+'23년 상반기 코모도(23'')'!F32+'23년 디비전 리그(23'')'!F32+'22년 샘프리그(22'')'!F34</f>
        <v>143</v>
      </c>
      <c r="G33" s="1">
        <f>+'22년 드림즈(23'')'!G32+'23년 상반기 코모도(23'')'!G32+'23년 디비전 리그(23'')'!G32+'22년 샘프리그(22'')'!G34</f>
        <v>101</v>
      </c>
      <c r="H33" s="6">
        <v>19</v>
      </c>
      <c r="I33" s="1">
        <f>+'22년 드림즈(23'')'!I32+'23년 상반기 코모도(23'')'!I32+'23년 디비전 리그(23'')'!I32+'22년 샘프리그(22'')'!I34</f>
        <v>41</v>
      </c>
      <c r="J33" s="1">
        <f>+'22년 드림즈(23'')'!J32+'23년 상반기 코모도(23'')'!J32+'23년 디비전 리그(23'')'!J32+'22년 샘프리그(22'')'!J34</f>
        <v>2</v>
      </c>
      <c r="K33" s="1">
        <f>+'22년 드림즈(23'')'!K32+'23년 상반기 코모도(23'')'!K32+'23년 디비전 리그(23'')'!K32+'22년 샘프리그(22'')'!K34</f>
        <v>38</v>
      </c>
      <c r="L33" s="1">
        <f>+'22년 드림즈(23'')'!L32+'23년 상반기 코모도(23'')'!L32+'23년 디비전 리그(23'')'!L32+'22년 샘프리그(22'')'!L34</f>
        <v>3</v>
      </c>
      <c r="M33" s="1">
        <f>+'22년 드림즈(23'')'!M32+'23년 상반기 코모도(23'')'!M32+'23년 디비전 리그(23'')'!M32+'22년 샘프리그(22'')'!M34</f>
        <v>21</v>
      </c>
      <c r="N33" s="1">
        <f>+'22년 드림즈(23'')'!N32+'23년 상반기 코모도(23'')'!N32+'23년 디비전 리그(23'')'!N32+'22년 샘프리그(22'')'!N34</f>
        <v>58</v>
      </c>
      <c r="O33" s="1">
        <f>+'22년 드림즈(23'')'!O32+'23년 상반기 코모도(23'')'!O32+'23년 디비전 리그(23'')'!O32+'22년 샘프리그(22'')'!O34</f>
        <v>41</v>
      </c>
      <c r="P33" s="3">
        <f>+O33*9/H33</f>
        <v>19.421052631578949</v>
      </c>
      <c r="Q33" s="38">
        <f t="shared" si="15"/>
        <v>2.1578947368421053</v>
      </c>
      <c r="R33" s="39">
        <f t="shared" si="16"/>
        <v>2.1578947368421053</v>
      </c>
      <c r="S33" s="39">
        <f t="shared" si="14"/>
        <v>1.5833333333333333</v>
      </c>
      <c r="T33" s="40">
        <f t="shared" si="17"/>
        <v>1.1052631578947369</v>
      </c>
      <c r="U33" s="33">
        <f>O33/N33</f>
        <v>0.7068965517241379</v>
      </c>
      <c r="V33" s="38">
        <f t="shared" si="18"/>
        <v>4.3157894736842106</v>
      </c>
    </row>
    <row r="34" spans="1:22" ht="17.25" x14ac:dyDescent="0.3">
      <c r="A34" s="9" t="s">
        <v>33</v>
      </c>
      <c r="B34" s="1">
        <f>+'23년 디비전 리그(23'')'!B33</f>
        <v>1</v>
      </c>
      <c r="C34" s="1">
        <f>+'23년 디비전 리그(23'')'!C33</f>
        <v>0</v>
      </c>
      <c r="D34" s="1">
        <f>+'23년 디비전 리그(23'')'!D33</f>
        <v>0</v>
      </c>
      <c r="E34" s="1">
        <f>+'23년 디비전 리그(23'')'!E33</f>
        <v>0</v>
      </c>
      <c r="F34" s="1">
        <f>+'23년 디비전 리그(23'')'!F33</f>
        <v>3</v>
      </c>
      <c r="G34" s="1">
        <f>+'23년 디비전 리그(23'')'!G33</f>
        <v>2</v>
      </c>
      <c r="H34" s="6">
        <v>1</v>
      </c>
      <c r="I34" s="1">
        <f>+'23년 디비전 리그(23'')'!I33</f>
        <v>1</v>
      </c>
      <c r="J34" s="1">
        <f>+'23년 디비전 리그(23'')'!J33</f>
        <v>0</v>
      </c>
      <c r="K34" s="1">
        <f>+'23년 디비전 리그(23'')'!K33</f>
        <v>1</v>
      </c>
      <c r="L34" s="1">
        <f>+'23년 디비전 리그(23'')'!L33</f>
        <v>0</v>
      </c>
      <c r="M34" s="1">
        <f>+'23년 디비전 리그(23'')'!M33</f>
        <v>1</v>
      </c>
      <c r="N34" s="1">
        <f>+'23년 디비전 리그(23'')'!N33</f>
        <v>0</v>
      </c>
      <c r="O34" s="1">
        <f>+'23년 디비전 리그(23'')'!O33</f>
        <v>0</v>
      </c>
      <c r="P34" s="3">
        <v>0</v>
      </c>
      <c r="Q34" s="38">
        <f t="shared" si="15"/>
        <v>1</v>
      </c>
      <c r="R34" s="39">
        <f t="shared" si="16"/>
        <v>1</v>
      </c>
      <c r="S34" s="39">
        <f t="shared" si="14"/>
        <v>1</v>
      </c>
      <c r="T34" s="41">
        <f t="shared" si="17"/>
        <v>1</v>
      </c>
      <c r="U34" s="73" t="s">
        <v>89</v>
      </c>
      <c r="V34" s="25">
        <f t="shared" si="18"/>
        <v>2</v>
      </c>
    </row>
    <row r="35" spans="1:22" ht="17.25" x14ac:dyDescent="0.3">
      <c r="A35" s="9" t="s">
        <v>47</v>
      </c>
      <c r="B35" s="1">
        <f>+'22년 드림즈(23'')'!B33+'23년 상반기 코모도(23'')'!B33+'23년 디비전 리그(23'')'!B34+'22년 샘프리그(22'')'!B33</f>
        <v>6</v>
      </c>
      <c r="C35" s="1">
        <f>+'22년 드림즈(23'')'!C33+'23년 상반기 코모도(23'')'!C33+'23년 디비전 리그(23'')'!C34+'22년 샘프리그(22'')'!C33</f>
        <v>2</v>
      </c>
      <c r="D35" s="1">
        <f>+'22년 드림즈(23'')'!D33+'23년 상반기 코모도(23'')'!D33+'23년 디비전 리그(23'')'!D34+'22년 샘프리그(22'')'!D33</f>
        <v>2</v>
      </c>
      <c r="E35" s="1">
        <f>+'22년 드림즈(23'')'!E33+'23년 상반기 코모도(23'')'!E33+'23년 디비전 리그(23'')'!E34+'22년 샘프리그(22'')'!E33</f>
        <v>0</v>
      </c>
      <c r="F35" s="1">
        <f>+'22년 드림즈(23'')'!F33+'23년 상반기 코모도(23'')'!F33+'23년 디비전 리그(23'')'!F34+'22년 샘프리그(22'')'!F33</f>
        <v>97</v>
      </c>
      <c r="G35" s="1">
        <f>+'22년 드림즈(23'')'!G33+'23년 상반기 코모도(23'')'!G33+'23년 디비전 리그(23'')'!G34+'22년 샘프리그(22'')'!G33</f>
        <v>53</v>
      </c>
      <c r="H35" s="6">
        <f>+'22년 드림즈(23'')'!H33+'23년 상반기 코모도(23'')'!H33+'23년 디비전 리그(23'')'!H34+'22년 샘프리그(22'')'!H33</f>
        <v>12.999966666600001</v>
      </c>
      <c r="I35" s="1">
        <f>+'22년 드림즈(23'')'!I33+'23년 상반기 코모도(23'')'!I33+'23년 디비전 리그(23'')'!I34+'22년 샘프리그(22'')'!I33</f>
        <v>16</v>
      </c>
      <c r="J35" s="1">
        <f>+'22년 드림즈(23'')'!J33+'23년 상반기 코모도(23'')'!J33+'23년 디비전 리그(23'')'!J34+'22년 샘프리그(22'')'!J33</f>
        <v>1</v>
      </c>
      <c r="K35" s="1">
        <f>+'22년 드림즈(23'')'!K33+'23년 상반기 코모도(23'')'!K33+'23년 디비전 리그(23'')'!K34+'22년 샘프리그(22'')'!K33</f>
        <v>43</v>
      </c>
      <c r="L35" s="1">
        <f>+'22년 드림즈(23'')'!L33+'23년 상반기 코모도(23'')'!L33+'23년 디비전 리그(23'')'!L34+'22년 샘프리그(22'')'!L33</f>
        <v>0</v>
      </c>
      <c r="M35" s="1">
        <f>+'22년 드림즈(23'')'!M33+'23년 상반기 코모도(23'')'!M33+'23년 디비전 리그(23'')'!M34+'22년 샘프리그(22'')'!M33</f>
        <v>13</v>
      </c>
      <c r="N35" s="1">
        <f>+'22년 드림즈(23'')'!N33+'23년 상반기 코모도(23'')'!N33+'23년 디비전 리그(23'')'!N34+'22년 샘프리그(22'')'!N33</f>
        <v>35</v>
      </c>
      <c r="O35" s="1">
        <f>+'22년 드림즈(23'')'!O33+'23년 상반기 코모도(23'')'!O33+'23년 디비전 리그(23'')'!O34+'22년 샘프리그(22'')'!O33</f>
        <v>21</v>
      </c>
      <c r="P35" s="3">
        <f>+O35*9/H35</f>
        <v>14.538498816738189</v>
      </c>
      <c r="Q35" s="38">
        <f t="shared" si="15"/>
        <v>3.3077007889933445</v>
      </c>
      <c r="R35" s="39">
        <f t="shared" si="16"/>
        <v>1.2307723866021747</v>
      </c>
      <c r="S35" s="39">
        <f t="shared" si="14"/>
        <v>2.1666611111000003</v>
      </c>
      <c r="T35" s="40">
        <f t="shared" si="17"/>
        <v>1.0000025641142669</v>
      </c>
      <c r="U35" s="33">
        <f>O35/N35</f>
        <v>0.6</v>
      </c>
      <c r="V35" s="38">
        <f t="shared" si="18"/>
        <v>4.5384731755955192</v>
      </c>
    </row>
    <row r="36" spans="1:22" ht="17.25" x14ac:dyDescent="0.3">
      <c r="A36" s="9" t="s">
        <v>22</v>
      </c>
      <c r="B36" s="1">
        <f>+'22년 드림즈(23'')'!B34+'23년 상반기 코모도(23'')'!B34+'23년 디비전 리그(23'')'!B35+'22년 샘프리그(22'')'!B32</f>
        <v>24</v>
      </c>
      <c r="C36" s="1">
        <f>+'22년 드림즈(23'')'!C34+'23년 상반기 코모도(23'')'!C34+'23년 디비전 리그(23'')'!C35+'22년 샘프리그(22'')'!C32</f>
        <v>5</v>
      </c>
      <c r="D36" s="1">
        <f>+'22년 드림즈(23'')'!D34+'23년 상반기 코모도(23'')'!D34+'23년 디비전 리그(23'')'!D35+'22년 샘프리그(22'')'!D32</f>
        <v>8</v>
      </c>
      <c r="E36" s="1">
        <f>+'22년 드림즈(23'')'!E34+'23년 상반기 코모도(23'')'!E34+'23년 디비전 리그(23'')'!E35+'22년 샘프리그(22'')'!E32</f>
        <v>3</v>
      </c>
      <c r="F36" s="1">
        <f>+'22년 드림즈(23'')'!F34+'23년 상반기 코모도(23'')'!F34+'23년 디비전 리그(23'')'!F35+'22년 샘프리그(22'')'!F32</f>
        <v>390</v>
      </c>
      <c r="G36" s="1">
        <f>+'22년 드림즈(23'')'!G34+'23년 상반기 코모도(23'')'!G34+'23년 디비전 리그(23'')'!G35+'22년 샘프리그(22'')'!G32</f>
        <v>284</v>
      </c>
      <c r="H36" s="6">
        <f>+'22년 드림즈(23'')'!H34+'23년 상반기 코모도(23'')'!H34+'23년 디비전 리그(23'')'!H35+'22년 샘프리그(22'')'!H32</f>
        <v>54.999966662999995</v>
      </c>
      <c r="I36" s="1">
        <f>+'22년 드림즈(23'')'!I34+'23년 상반기 코모도(23'')'!I34+'23년 디비전 리그(23'')'!I35+'22년 샘프리그(22'')'!I32</f>
        <v>102</v>
      </c>
      <c r="J36" s="1">
        <f>+'22년 드림즈(23'')'!J34+'23년 상반기 코모도(23'')'!J34+'23년 디비전 리그(23'')'!J35+'22년 샘프리그(22'')'!J32</f>
        <v>1</v>
      </c>
      <c r="K36" s="1">
        <f>+'22년 드림즈(23'')'!K34+'23년 상반기 코모도(23'')'!K34+'23년 디비전 리그(23'')'!K35+'22년 샘프리그(22'')'!K32</f>
        <v>90</v>
      </c>
      <c r="L36" s="1">
        <f>+'22년 드림즈(23'')'!L34+'23년 상반기 코모도(23'')'!L34+'23년 디비전 리그(23'')'!L35+'22년 샘프리그(22'')'!L32</f>
        <v>15</v>
      </c>
      <c r="M36" s="1">
        <f>+'22년 드림즈(23'')'!M34+'23년 상반기 코모도(23'')'!M34+'23년 디비전 리그(23'')'!M35+'22년 샘프리그(22'')'!M32</f>
        <v>86</v>
      </c>
      <c r="N36" s="1">
        <f>+'22년 드림즈(23'')'!N34+'23년 상반기 코모도(23'')'!N34+'23년 디비전 리그(23'')'!N35+'22년 샘프리그(22'')'!N32</f>
        <v>141</v>
      </c>
      <c r="O36" s="1">
        <f>+'22년 드림즈(23'')'!O34+'23년 상반기 코모도(23'')'!O34+'23년 디비전 리그(23'')'!O35+'22년 샘프리그(22'')'!O32</f>
        <v>95</v>
      </c>
      <c r="P36" s="3">
        <f>+O36*9/H36</f>
        <v>15.545463967984226</v>
      </c>
      <c r="Q36" s="38">
        <f t="shared" si="15"/>
        <v>1.9090920662436768</v>
      </c>
      <c r="R36" s="39">
        <f t="shared" si="16"/>
        <v>1.8545465786367146</v>
      </c>
      <c r="S36" s="39">
        <f t="shared" si="14"/>
        <v>2.2916652776249999</v>
      </c>
      <c r="T36" s="40">
        <f t="shared" si="17"/>
        <v>1.563637311399583</v>
      </c>
      <c r="U36" s="33">
        <f>O36/N36</f>
        <v>0.67375886524822692</v>
      </c>
      <c r="V36" s="38">
        <f t="shared" si="18"/>
        <v>3.7636386448803911</v>
      </c>
    </row>
    <row r="37" spans="1:22" ht="17.25" x14ac:dyDescent="0.3">
      <c r="A37" s="11" t="s">
        <v>10</v>
      </c>
      <c r="B37" s="11">
        <f>SUM(B29:B36)</f>
        <v>86</v>
      </c>
      <c r="C37" s="11">
        <f>SUM(C29:C36)</f>
        <v>12</v>
      </c>
      <c r="D37" s="11">
        <f t="shared" ref="D37:O37" si="19">SUM(D29:D36)</f>
        <v>20</v>
      </c>
      <c r="E37" s="11">
        <f t="shared" si="19"/>
        <v>4</v>
      </c>
      <c r="F37" s="11">
        <f t="shared" si="19"/>
        <v>973</v>
      </c>
      <c r="G37" s="11">
        <f t="shared" si="19"/>
        <v>692</v>
      </c>
      <c r="H37" s="15">
        <f>SUM(H29:H36)</f>
        <v>135.03293332959998</v>
      </c>
      <c r="I37" s="11">
        <f t="shared" si="19"/>
        <v>247</v>
      </c>
      <c r="J37" s="11">
        <f t="shared" si="19"/>
        <v>7</v>
      </c>
      <c r="K37" s="11">
        <f>SUM(K29:K36)</f>
        <v>247</v>
      </c>
      <c r="L37" s="11">
        <f t="shared" si="19"/>
        <v>31</v>
      </c>
      <c r="M37" s="11">
        <f t="shared" si="19"/>
        <v>175</v>
      </c>
      <c r="N37" s="11">
        <f t="shared" si="19"/>
        <v>353</v>
      </c>
      <c r="O37" s="11">
        <f t="shared" si="19"/>
        <v>227</v>
      </c>
      <c r="P37" s="16">
        <f>+O37*9/H37</f>
        <v>15.129642448137227</v>
      </c>
      <c r="Q37" s="34">
        <f t="shared" si="15"/>
        <v>2.0587570242692848</v>
      </c>
      <c r="R37" s="35">
        <f t="shared" si="16"/>
        <v>1.8291833992608395</v>
      </c>
      <c r="S37" s="35">
        <f t="shared" ref="S37" si="20">H37/B37</f>
        <v>1.5701503875534881</v>
      </c>
      <c r="T37" s="36">
        <f t="shared" si="17"/>
        <v>1.295980141176708</v>
      </c>
      <c r="U37" s="37">
        <f>O37/N37</f>
        <v>0.64305949008498586</v>
      </c>
      <c r="V37" s="34">
        <f t="shared" si="18"/>
        <v>3.8879404235301243</v>
      </c>
    </row>
  </sheetData>
  <sortState xmlns:xlrd2="http://schemas.microsoft.com/office/spreadsheetml/2017/richdata2" ref="A29:V36">
    <sortCondition ref="A29:A36"/>
  </sortState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35"/>
  <sheetViews>
    <sheetView zoomScale="85" zoomScaleNormal="85" zoomScaleSheetLayoutView="75" workbookViewId="0">
      <selection activeCell="W11" sqref="W11"/>
    </sheetView>
  </sheetViews>
  <sheetFormatPr defaultColWidth="9" defaultRowHeight="16.5" x14ac:dyDescent="0.3"/>
  <cols>
    <col min="1" max="20" width="8.125" customWidth="1"/>
  </cols>
  <sheetData>
    <row r="1" spans="1:20" ht="26.25" x14ac:dyDescent="0.3">
      <c r="A1" s="24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25" x14ac:dyDescent="0.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7.25" x14ac:dyDescent="0.3">
      <c r="A3" s="14" t="s">
        <v>32</v>
      </c>
      <c r="B3" s="14" t="s">
        <v>13</v>
      </c>
      <c r="C3" s="14" t="s">
        <v>57</v>
      </c>
      <c r="D3" s="14" t="s">
        <v>19</v>
      </c>
      <c r="E3" s="14" t="s">
        <v>38</v>
      </c>
      <c r="F3" s="14" t="s">
        <v>53</v>
      </c>
      <c r="G3" s="14" t="s">
        <v>81</v>
      </c>
      <c r="H3" s="14" t="s">
        <v>74</v>
      </c>
      <c r="I3" s="14" t="s">
        <v>0</v>
      </c>
      <c r="J3" s="14" t="s">
        <v>84</v>
      </c>
      <c r="K3" s="14" t="s">
        <v>31</v>
      </c>
      <c r="L3" s="14" t="s">
        <v>36</v>
      </c>
      <c r="M3" s="14" t="s">
        <v>40</v>
      </c>
      <c r="N3" s="14" t="s">
        <v>29</v>
      </c>
      <c r="O3" s="14" t="s">
        <v>58</v>
      </c>
      <c r="P3" s="14" t="s">
        <v>43</v>
      </c>
      <c r="Q3" s="14" t="s">
        <v>37</v>
      </c>
      <c r="R3" s="43" t="s">
        <v>85</v>
      </c>
    </row>
    <row r="4" spans="1:20" ht="17.25" x14ac:dyDescent="0.3">
      <c r="A4" s="14" t="s">
        <v>59</v>
      </c>
      <c r="B4" s="7">
        <v>2</v>
      </c>
      <c r="C4" s="8">
        <v>0</v>
      </c>
      <c r="D4" s="7">
        <v>0</v>
      </c>
      <c r="E4" s="7">
        <v>0</v>
      </c>
      <c r="F4" s="7">
        <v>0</v>
      </c>
      <c r="G4" s="7">
        <f t="shared" ref="G4:G5" si="0">+F4-(H4+I4+J4)</f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1</v>
      </c>
      <c r="N4" s="7">
        <v>0</v>
      </c>
      <c r="O4" s="7">
        <v>0</v>
      </c>
      <c r="P4" s="46">
        <v>0</v>
      </c>
      <c r="Q4" s="8">
        <v>0</v>
      </c>
      <c r="R4" s="58">
        <f>+Q4+P4</f>
        <v>0</v>
      </c>
    </row>
    <row r="5" spans="1:20" ht="17.25" x14ac:dyDescent="0.3">
      <c r="A5" s="14" t="s">
        <v>34</v>
      </c>
      <c r="B5" s="7">
        <v>4</v>
      </c>
      <c r="C5" s="8">
        <v>0</v>
      </c>
      <c r="D5" s="7">
        <v>7</v>
      </c>
      <c r="E5" s="7">
        <v>3</v>
      </c>
      <c r="F5" s="7">
        <v>0</v>
      </c>
      <c r="G5" s="7">
        <f t="shared" si="0"/>
        <v>0</v>
      </c>
      <c r="H5" s="7">
        <v>0</v>
      </c>
      <c r="I5" s="7">
        <v>0</v>
      </c>
      <c r="J5" s="7">
        <v>0</v>
      </c>
      <c r="K5" s="7">
        <v>1</v>
      </c>
      <c r="L5" s="7">
        <v>0</v>
      </c>
      <c r="M5" s="7">
        <v>0</v>
      </c>
      <c r="N5" s="7">
        <v>4</v>
      </c>
      <c r="O5" s="7">
        <v>0</v>
      </c>
      <c r="P5" s="46">
        <f t="shared" ref="P5:P23" si="1">+(G5*1+H5*2+I5*3+J5*4)/E5</f>
        <v>0</v>
      </c>
      <c r="Q5" s="8">
        <v>0.57099999999999995</v>
      </c>
      <c r="R5" s="58">
        <f t="shared" ref="R5:R24" si="2">+Q5+P5</f>
        <v>0.57099999999999995</v>
      </c>
    </row>
    <row r="6" spans="1:20" ht="17.25" x14ac:dyDescent="0.3">
      <c r="A6" s="14" t="s">
        <v>44</v>
      </c>
      <c r="B6" s="7">
        <v>9</v>
      </c>
      <c r="C6" s="8">
        <v>0.47399999999999998</v>
      </c>
      <c r="D6" s="7">
        <v>24</v>
      </c>
      <c r="E6" s="7">
        <v>19</v>
      </c>
      <c r="F6" s="7">
        <v>9</v>
      </c>
      <c r="G6" s="7">
        <f>+F6-(H6+I6+J6)</f>
        <v>7</v>
      </c>
      <c r="H6" s="7">
        <v>2</v>
      </c>
      <c r="I6" s="7">
        <v>0</v>
      </c>
      <c r="J6" s="7">
        <v>0</v>
      </c>
      <c r="K6" s="7">
        <v>9</v>
      </c>
      <c r="L6" s="7">
        <v>9</v>
      </c>
      <c r="M6" s="7">
        <v>7</v>
      </c>
      <c r="N6" s="7">
        <v>5</v>
      </c>
      <c r="O6" s="7">
        <v>2</v>
      </c>
      <c r="P6" s="46">
        <f t="shared" si="1"/>
        <v>0.57894736842105265</v>
      </c>
      <c r="Q6" s="8">
        <v>0.58299999999999996</v>
      </c>
      <c r="R6" s="58">
        <f t="shared" si="2"/>
        <v>1.1619473684210526</v>
      </c>
    </row>
    <row r="7" spans="1:20" ht="17.25" x14ac:dyDescent="0.3">
      <c r="A7" s="14" t="s">
        <v>9</v>
      </c>
      <c r="B7" s="7">
        <v>0</v>
      </c>
      <c r="C7" s="8">
        <v>0</v>
      </c>
      <c r="D7" s="7">
        <v>0</v>
      </c>
      <c r="E7" s="7">
        <v>0</v>
      </c>
      <c r="F7" s="7">
        <v>0</v>
      </c>
      <c r="G7" s="7">
        <f t="shared" ref="G7:G24" si="3">+F7-(H7+I7+J7)</f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46">
        <v>0</v>
      </c>
      <c r="Q7" s="8">
        <v>0</v>
      </c>
      <c r="R7" s="58">
        <f t="shared" si="2"/>
        <v>0</v>
      </c>
    </row>
    <row r="8" spans="1:20" ht="17.25" x14ac:dyDescent="0.3">
      <c r="A8" s="14" t="s">
        <v>4</v>
      </c>
      <c r="B8" s="7">
        <v>9</v>
      </c>
      <c r="C8" s="8">
        <v>0.25</v>
      </c>
      <c r="D8" s="7">
        <v>26</v>
      </c>
      <c r="E8" s="7">
        <v>20</v>
      </c>
      <c r="F8" s="7">
        <v>5</v>
      </c>
      <c r="G8" s="7">
        <f t="shared" si="3"/>
        <v>3</v>
      </c>
      <c r="H8" s="7">
        <v>0</v>
      </c>
      <c r="I8" s="7">
        <v>2</v>
      </c>
      <c r="J8" s="7">
        <v>0</v>
      </c>
      <c r="K8" s="7">
        <v>7</v>
      </c>
      <c r="L8" s="7">
        <v>7</v>
      </c>
      <c r="M8" s="7">
        <v>4</v>
      </c>
      <c r="N8" s="7">
        <v>6</v>
      </c>
      <c r="O8" s="7">
        <v>5</v>
      </c>
      <c r="P8" s="46">
        <f t="shared" si="1"/>
        <v>0.45</v>
      </c>
      <c r="Q8" s="8">
        <v>0.42299999999999999</v>
      </c>
      <c r="R8" s="58">
        <f t="shared" si="2"/>
        <v>0.873</v>
      </c>
    </row>
    <row r="9" spans="1:20" ht="17.25" x14ac:dyDescent="0.3">
      <c r="A9" s="14" t="s">
        <v>51</v>
      </c>
      <c r="B9" s="7">
        <v>4</v>
      </c>
      <c r="C9" s="8">
        <v>0.2</v>
      </c>
      <c r="D9" s="7">
        <v>6</v>
      </c>
      <c r="E9" s="7">
        <v>5</v>
      </c>
      <c r="F9" s="7">
        <v>1</v>
      </c>
      <c r="G9" s="7">
        <f t="shared" si="3"/>
        <v>1</v>
      </c>
      <c r="H9" s="7">
        <v>0</v>
      </c>
      <c r="I9" s="7">
        <v>0</v>
      </c>
      <c r="J9" s="7">
        <v>0</v>
      </c>
      <c r="K9" s="7">
        <v>2</v>
      </c>
      <c r="L9" s="7">
        <v>0</v>
      </c>
      <c r="M9" s="7">
        <v>1</v>
      </c>
      <c r="N9" s="7">
        <v>1</v>
      </c>
      <c r="O9" s="7">
        <v>1</v>
      </c>
      <c r="P9" s="46">
        <f t="shared" si="1"/>
        <v>0.2</v>
      </c>
      <c r="Q9" s="8">
        <v>0.33300000000000002</v>
      </c>
      <c r="R9" s="58">
        <f t="shared" si="2"/>
        <v>0.53300000000000003</v>
      </c>
    </row>
    <row r="10" spans="1:20" ht="17.25" x14ac:dyDescent="0.3">
      <c r="A10" s="14" t="s">
        <v>25</v>
      </c>
      <c r="B10" s="7">
        <v>9</v>
      </c>
      <c r="C10" s="8">
        <v>0.54200000000000004</v>
      </c>
      <c r="D10" s="7">
        <v>31</v>
      </c>
      <c r="E10" s="7">
        <v>24</v>
      </c>
      <c r="F10" s="7">
        <v>13</v>
      </c>
      <c r="G10" s="7">
        <f t="shared" si="3"/>
        <v>9</v>
      </c>
      <c r="H10" s="7">
        <v>2</v>
      </c>
      <c r="I10" s="7">
        <v>1</v>
      </c>
      <c r="J10" s="7">
        <v>1</v>
      </c>
      <c r="K10" s="7">
        <v>16</v>
      </c>
      <c r="L10" s="7">
        <v>8</v>
      </c>
      <c r="M10" s="7">
        <v>16</v>
      </c>
      <c r="N10" s="7">
        <v>7</v>
      </c>
      <c r="O10" s="7">
        <v>2</v>
      </c>
      <c r="P10" s="46">
        <f t="shared" si="1"/>
        <v>0.83333333333333337</v>
      </c>
      <c r="Q10" s="8">
        <v>0.64500000000000002</v>
      </c>
      <c r="R10" s="58">
        <f t="shared" si="2"/>
        <v>1.4783333333333335</v>
      </c>
    </row>
    <row r="11" spans="1:20" ht="17.25" x14ac:dyDescent="0.3">
      <c r="A11" s="14" t="s">
        <v>21</v>
      </c>
      <c r="B11" s="7">
        <v>4</v>
      </c>
      <c r="C11" s="8">
        <v>0.33300000000000002</v>
      </c>
      <c r="D11" s="7">
        <v>7</v>
      </c>
      <c r="E11" s="7">
        <v>6</v>
      </c>
      <c r="F11" s="7">
        <v>2</v>
      </c>
      <c r="G11" s="7">
        <f t="shared" si="3"/>
        <v>2</v>
      </c>
      <c r="H11" s="7">
        <v>0</v>
      </c>
      <c r="I11" s="7">
        <v>0</v>
      </c>
      <c r="J11" s="7">
        <v>0</v>
      </c>
      <c r="K11" s="7">
        <v>3</v>
      </c>
      <c r="L11" s="7">
        <v>0</v>
      </c>
      <c r="M11" s="7">
        <v>3</v>
      </c>
      <c r="N11" s="7">
        <v>1</v>
      </c>
      <c r="O11" s="7">
        <v>0</v>
      </c>
      <c r="P11" s="46">
        <f t="shared" si="1"/>
        <v>0.33333333333333331</v>
      </c>
      <c r="Q11" s="8">
        <v>0.42899999999999999</v>
      </c>
      <c r="R11" s="58">
        <f t="shared" si="2"/>
        <v>0.76233333333333331</v>
      </c>
    </row>
    <row r="12" spans="1:20" ht="17.25" x14ac:dyDescent="0.3">
      <c r="A12" s="14" t="s">
        <v>8</v>
      </c>
      <c r="B12" s="7">
        <v>2</v>
      </c>
      <c r="C12" s="8">
        <v>0.33300000000000002</v>
      </c>
      <c r="D12" s="7">
        <v>3</v>
      </c>
      <c r="E12" s="7">
        <v>3</v>
      </c>
      <c r="F12" s="7">
        <v>1</v>
      </c>
      <c r="G12" s="7">
        <f t="shared" si="3"/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</v>
      </c>
      <c r="N12" s="7">
        <v>0</v>
      </c>
      <c r="O12" s="7">
        <v>0</v>
      </c>
      <c r="P12" s="46">
        <f t="shared" si="1"/>
        <v>0.33333333333333331</v>
      </c>
      <c r="Q12" s="8">
        <v>0.33300000000000002</v>
      </c>
      <c r="R12" s="58">
        <f t="shared" si="2"/>
        <v>0.66633333333333333</v>
      </c>
    </row>
    <row r="13" spans="1:20" ht="17.25" x14ac:dyDescent="0.3">
      <c r="A13" s="14" t="s">
        <v>15</v>
      </c>
      <c r="B13" s="7">
        <v>10</v>
      </c>
      <c r="C13" s="8">
        <v>0.435</v>
      </c>
      <c r="D13" s="7">
        <v>25</v>
      </c>
      <c r="E13" s="7">
        <v>23</v>
      </c>
      <c r="F13" s="7">
        <v>10</v>
      </c>
      <c r="G13" s="7">
        <f t="shared" si="3"/>
        <v>6</v>
      </c>
      <c r="H13" s="7">
        <v>4</v>
      </c>
      <c r="I13" s="7">
        <v>0</v>
      </c>
      <c r="J13" s="7">
        <v>0</v>
      </c>
      <c r="K13" s="7">
        <v>6</v>
      </c>
      <c r="L13" s="7">
        <v>10</v>
      </c>
      <c r="M13" s="7">
        <v>5</v>
      </c>
      <c r="N13" s="7">
        <v>1</v>
      </c>
      <c r="O13" s="7">
        <v>3</v>
      </c>
      <c r="P13" s="46">
        <f t="shared" si="1"/>
        <v>0.60869565217391308</v>
      </c>
      <c r="Q13" s="8">
        <v>0.44</v>
      </c>
      <c r="R13" s="58">
        <f t="shared" si="2"/>
        <v>1.048695652173913</v>
      </c>
    </row>
    <row r="14" spans="1:20" ht="17.25" x14ac:dyDescent="0.3">
      <c r="A14" s="14" t="s">
        <v>52</v>
      </c>
      <c r="B14" s="7">
        <v>3</v>
      </c>
      <c r="C14" s="8">
        <v>0</v>
      </c>
      <c r="D14" s="7">
        <v>7</v>
      </c>
      <c r="E14" s="7">
        <v>5</v>
      </c>
      <c r="F14" s="7">
        <v>0</v>
      </c>
      <c r="G14" s="7">
        <f t="shared" si="3"/>
        <v>0</v>
      </c>
      <c r="H14" s="7">
        <v>0</v>
      </c>
      <c r="I14" s="7">
        <v>0</v>
      </c>
      <c r="J14" s="7">
        <v>0</v>
      </c>
      <c r="K14" s="7">
        <v>2</v>
      </c>
      <c r="L14" s="7">
        <v>0</v>
      </c>
      <c r="M14" s="7">
        <v>1</v>
      </c>
      <c r="N14" s="7">
        <v>2</v>
      </c>
      <c r="O14" s="7">
        <v>3</v>
      </c>
      <c r="P14" s="46">
        <f t="shared" si="1"/>
        <v>0</v>
      </c>
      <c r="Q14" s="8">
        <v>0.28599999999999998</v>
      </c>
      <c r="R14" s="58">
        <f t="shared" si="2"/>
        <v>0.28599999999999998</v>
      </c>
    </row>
    <row r="15" spans="1:20" ht="17.25" x14ac:dyDescent="0.3">
      <c r="A15" s="14" t="s">
        <v>23</v>
      </c>
      <c r="B15" s="7">
        <v>6</v>
      </c>
      <c r="C15" s="8">
        <v>0.222</v>
      </c>
      <c r="D15" s="7">
        <v>13</v>
      </c>
      <c r="E15" s="7">
        <v>9</v>
      </c>
      <c r="F15" s="7">
        <v>2</v>
      </c>
      <c r="G15" s="7">
        <f t="shared" si="3"/>
        <v>2</v>
      </c>
      <c r="H15" s="7">
        <v>0</v>
      </c>
      <c r="I15" s="7">
        <v>0</v>
      </c>
      <c r="J15" s="7">
        <v>0</v>
      </c>
      <c r="K15" s="7">
        <v>1</v>
      </c>
      <c r="L15" s="7">
        <v>3</v>
      </c>
      <c r="M15" s="7">
        <v>1</v>
      </c>
      <c r="N15" s="7">
        <v>3</v>
      </c>
      <c r="O15" s="7">
        <v>5</v>
      </c>
      <c r="P15" s="46">
        <f t="shared" si="1"/>
        <v>0.22222222222222221</v>
      </c>
      <c r="Q15" s="8">
        <v>0.41699999999999998</v>
      </c>
      <c r="R15" s="58">
        <f t="shared" si="2"/>
        <v>0.63922222222222214</v>
      </c>
    </row>
    <row r="16" spans="1:20" ht="17.25" x14ac:dyDescent="0.3">
      <c r="A16" s="14" t="s">
        <v>50</v>
      </c>
      <c r="B16" s="7">
        <v>2</v>
      </c>
      <c r="C16" s="8">
        <v>0</v>
      </c>
      <c r="D16" s="7">
        <v>1</v>
      </c>
      <c r="E16" s="7">
        <v>1</v>
      </c>
      <c r="F16" s="7">
        <v>0</v>
      </c>
      <c r="G16" s="7">
        <f t="shared" si="3"/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46">
        <f t="shared" si="1"/>
        <v>0</v>
      </c>
      <c r="Q16" s="8">
        <v>0</v>
      </c>
      <c r="R16" s="58">
        <f t="shared" si="2"/>
        <v>0</v>
      </c>
    </row>
    <row r="17" spans="1:18" ht="17.25" x14ac:dyDescent="0.3">
      <c r="A17" s="14" t="s">
        <v>33</v>
      </c>
      <c r="B17" s="7">
        <v>2</v>
      </c>
      <c r="C17" s="8">
        <v>0</v>
      </c>
      <c r="D17" s="7">
        <v>5</v>
      </c>
      <c r="E17" s="7">
        <v>3</v>
      </c>
      <c r="F17" s="7">
        <v>0</v>
      </c>
      <c r="G17" s="7">
        <f t="shared" si="3"/>
        <v>0</v>
      </c>
      <c r="H17" s="7">
        <v>0</v>
      </c>
      <c r="I17" s="7">
        <v>0</v>
      </c>
      <c r="J17" s="7">
        <v>0</v>
      </c>
      <c r="K17" s="7">
        <v>2</v>
      </c>
      <c r="L17" s="7">
        <v>0</v>
      </c>
      <c r="M17" s="7">
        <v>2</v>
      </c>
      <c r="N17" s="7">
        <v>2</v>
      </c>
      <c r="O17" s="7">
        <v>1</v>
      </c>
      <c r="P17" s="46">
        <f t="shared" si="1"/>
        <v>0</v>
      </c>
      <c r="Q17" s="8">
        <v>0.4</v>
      </c>
      <c r="R17" s="58">
        <f t="shared" si="2"/>
        <v>0.4</v>
      </c>
    </row>
    <row r="18" spans="1:18" ht="17.25" x14ac:dyDescent="0.3">
      <c r="A18" s="14" t="s">
        <v>60</v>
      </c>
      <c r="B18" s="7">
        <v>7</v>
      </c>
      <c r="C18" s="8">
        <v>0.61099999999999999</v>
      </c>
      <c r="D18" s="7">
        <v>21</v>
      </c>
      <c r="E18" s="7">
        <v>18</v>
      </c>
      <c r="F18" s="7">
        <v>11</v>
      </c>
      <c r="G18" s="7">
        <f t="shared" si="3"/>
        <v>10</v>
      </c>
      <c r="H18" s="7">
        <v>0</v>
      </c>
      <c r="I18" s="7">
        <v>0</v>
      </c>
      <c r="J18" s="7">
        <v>1</v>
      </c>
      <c r="K18" s="7">
        <v>6</v>
      </c>
      <c r="L18" s="7">
        <v>6</v>
      </c>
      <c r="M18" s="7">
        <v>3</v>
      </c>
      <c r="N18" s="7">
        <v>3</v>
      </c>
      <c r="O18" s="7">
        <v>2</v>
      </c>
      <c r="P18" s="46">
        <f t="shared" si="1"/>
        <v>0.77777777777777779</v>
      </c>
      <c r="Q18" s="8">
        <v>0.66700000000000004</v>
      </c>
      <c r="R18" s="58">
        <f t="shared" si="2"/>
        <v>1.4447777777777779</v>
      </c>
    </row>
    <row r="19" spans="1:18" ht="17.25" x14ac:dyDescent="0.3">
      <c r="A19" s="14" t="s">
        <v>12</v>
      </c>
      <c r="B19" s="7">
        <v>6</v>
      </c>
      <c r="C19" s="8">
        <v>0.28599999999999998</v>
      </c>
      <c r="D19" s="7">
        <v>15</v>
      </c>
      <c r="E19" s="7">
        <v>14</v>
      </c>
      <c r="F19" s="7">
        <v>4</v>
      </c>
      <c r="G19" s="7">
        <f t="shared" si="3"/>
        <v>4</v>
      </c>
      <c r="H19" s="7">
        <v>0</v>
      </c>
      <c r="I19" s="7">
        <v>0</v>
      </c>
      <c r="J19" s="7">
        <v>0</v>
      </c>
      <c r="K19" s="7">
        <v>2</v>
      </c>
      <c r="L19" s="7">
        <v>3</v>
      </c>
      <c r="M19" s="7">
        <v>2</v>
      </c>
      <c r="N19" s="7">
        <v>0</v>
      </c>
      <c r="O19" s="7">
        <v>1</v>
      </c>
      <c r="P19" s="46">
        <f t="shared" si="1"/>
        <v>0.2857142857142857</v>
      </c>
      <c r="Q19" s="8">
        <v>0.26700000000000002</v>
      </c>
      <c r="R19" s="58">
        <f t="shared" si="2"/>
        <v>0.55271428571428571</v>
      </c>
    </row>
    <row r="20" spans="1:18" ht="17.25" x14ac:dyDescent="0.3">
      <c r="A20" s="14" t="s">
        <v>24</v>
      </c>
      <c r="B20" s="7">
        <v>5</v>
      </c>
      <c r="C20" s="8">
        <v>0.14299999999999999</v>
      </c>
      <c r="D20" s="7">
        <v>8</v>
      </c>
      <c r="E20" s="7">
        <v>7</v>
      </c>
      <c r="F20" s="7">
        <v>1</v>
      </c>
      <c r="G20" s="7">
        <f t="shared" si="3"/>
        <v>1</v>
      </c>
      <c r="H20" s="7">
        <v>0</v>
      </c>
      <c r="I20" s="7">
        <v>0</v>
      </c>
      <c r="J20" s="7">
        <v>0</v>
      </c>
      <c r="K20" s="7">
        <v>1</v>
      </c>
      <c r="L20" s="7">
        <v>4</v>
      </c>
      <c r="M20" s="7">
        <v>2</v>
      </c>
      <c r="N20" s="7">
        <v>1</v>
      </c>
      <c r="O20" s="7">
        <v>3</v>
      </c>
      <c r="P20" s="46">
        <f t="shared" si="1"/>
        <v>0.14285714285714285</v>
      </c>
      <c r="Q20" s="8">
        <v>0.25</v>
      </c>
      <c r="R20" s="58">
        <f t="shared" si="2"/>
        <v>0.39285714285714285</v>
      </c>
    </row>
    <row r="21" spans="1:18" ht="17.25" x14ac:dyDescent="0.3">
      <c r="A21" s="14" t="s">
        <v>14</v>
      </c>
      <c r="B21" s="7">
        <v>10</v>
      </c>
      <c r="C21" s="8">
        <v>0.30399999999999999</v>
      </c>
      <c r="D21" s="7">
        <v>25</v>
      </c>
      <c r="E21" s="7">
        <v>23</v>
      </c>
      <c r="F21" s="7">
        <v>7</v>
      </c>
      <c r="G21" s="7">
        <f t="shared" si="3"/>
        <v>5</v>
      </c>
      <c r="H21" s="7">
        <v>1</v>
      </c>
      <c r="I21" s="7">
        <v>0</v>
      </c>
      <c r="J21" s="7">
        <v>1</v>
      </c>
      <c r="K21" s="7">
        <v>9</v>
      </c>
      <c r="L21" s="7">
        <v>5</v>
      </c>
      <c r="M21" s="7">
        <v>3</v>
      </c>
      <c r="N21" s="7">
        <v>2</v>
      </c>
      <c r="O21" s="7">
        <v>3</v>
      </c>
      <c r="P21" s="46">
        <f t="shared" si="1"/>
        <v>0.47826086956521741</v>
      </c>
      <c r="Q21" s="8">
        <v>0.36</v>
      </c>
      <c r="R21" s="58">
        <f t="shared" si="2"/>
        <v>0.83826086956521739</v>
      </c>
    </row>
    <row r="22" spans="1:18" ht="17.25" x14ac:dyDescent="0.3">
      <c r="A22" s="14" t="s">
        <v>47</v>
      </c>
      <c r="B22" s="7">
        <v>6</v>
      </c>
      <c r="C22" s="8">
        <v>0.57099999999999995</v>
      </c>
      <c r="D22" s="7">
        <v>9</v>
      </c>
      <c r="E22" s="7">
        <v>7</v>
      </c>
      <c r="F22" s="7">
        <v>4</v>
      </c>
      <c r="G22" s="7">
        <f t="shared" si="3"/>
        <v>4</v>
      </c>
      <c r="H22" s="7">
        <v>0</v>
      </c>
      <c r="I22" s="7">
        <v>0</v>
      </c>
      <c r="J22" s="7">
        <v>0</v>
      </c>
      <c r="K22" s="7">
        <v>3</v>
      </c>
      <c r="L22" s="7">
        <v>0</v>
      </c>
      <c r="M22" s="7">
        <v>4</v>
      </c>
      <c r="N22" s="7">
        <v>2</v>
      </c>
      <c r="O22" s="7">
        <v>0</v>
      </c>
      <c r="P22" s="46">
        <f t="shared" si="1"/>
        <v>0.5714285714285714</v>
      </c>
      <c r="Q22" s="8">
        <v>0.66700000000000004</v>
      </c>
      <c r="R22" s="58">
        <f t="shared" si="2"/>
        <v>1.2384285714285714</v>
      </c>
    </row>
    <row r="23" spans="1:18" ht="17.25" x14ac:dyDescent="0.3">
      <c r="A23" s="14" t="s">
        <v>22</v>
      </c>
      <c r="B23" s="7">
        <v>5</v>
      </c>
      <c r="C23" s="8">
        <v>0.4</v>
      </c>
      <c r="D23" s="7">
        <v>14</v>
      </c>
      <c r="E23" s="7">
        <v>10</v>
      </c>
      <c r="F23" s="7">
        <v>4</v>
      </c>
      <c r="G23" s="7">
        <f t="shared" si="3"/>
        <v>4</v>
      </c>
      <c r="H23" s="7">
        <v>0</v>
      </c>
      <c r="I23" s="7">
        <v>0</v>
      </c>
      <c r="J23" s="7">
        <v>0</v>
      </c>
      <c r="K23" s="7">
        <v>4</v>
      </c>
      <c r="L23" s="7">
        <v>0</v>
      </c>
      <c r="M23" s="7">
        <v>4</v>
      </c>
      <c r="N23" s="7">
        <v>4</v>
      </c>
      <c r="O23" s="7">
        <v>2</v>
      </c>
      <c r="P23" s="46">
        <f t="shared" si="1"/>
        <v>0.4</v>
      </c>
      <c r="Q23" s="8">
        <v>0.57099999999999995</v>
      </c>
      <c r="R23" s="58">
        <f t="shared" si="2"/>
        <v>0.97099999999999997</v>
      </c>
    </row>
    <row r="24" spans="1:18" ht="17.25" x14ac:dyDescent="0.3">
      <c r="A24" s="14" t="s">
        <v>54</v>
      </c>
      <c r="B24" s="7">
        <v>5</v>
      </c>
      <c r="C24" s="8">
        <v>0</v>
      </c>
      <c r="D24" s="7">
        <v>9</v>
      </c>
      <c r="E24" s="7">
        <v>7</v>
      </c>
      <c r="F24" s="7">
        <v>0</v>
      </c>
      <c r="G24" s="7">
        <f t="shared" si="3"/>
        <v>0</v>
      </c>
      <c r="H24" s="7">
        <v>0</v>
      </c>
      <c r="I24" s="7">
        <v>0</v>
      </c>
      <c r="J24" s="7">
        <v>0</v>
      </c>
      <c r="K24" s="7">
        <v>1</v>
      </c>
      <c r="L24" s="7">
        <v>0</v>
      </c>
      <c r="M24" s="7">
        <v>0</v>
      </c>
      <c r="N24" s="7">
        <v>2</v>
      </c>
      <c r="O24" s="7">
        <v>1</v>
      </c>
      <c r="P24" s="8">
        <v>0</v>
      </c>
      <c r="Q24" s="8">
        <v>0.222</v>
      </c>
      <c r="R24" s="58">
        <f t="shared" si="2"/>
        <v>0.222</v>
      </c>
    </row>
    <row r="25" spans="1:18" ht="17.25" x14ac:dyDescent="0.3">
      <c r="A25" s="11" t="s">
        <v>10</v>
      </c>
      <c r="B25" s="11"/>
      <c r="C25" s="17">
        <f>+F25/E25</f>
        <v>0.35748792270531399</v>
      </c>
      <c r="D25" s="11">
        <f t="shared" ref="D25:O25" si="4">SUM(D4:D24)</f>
        <v>256</v>
      </c>
      <c r="E25" s="11">
        <f t="shared" si="4"/>
        <v>207</v>
      </c>
      <c r="F25" s="11">
        <f t="shared" si="4"/>
        <v>74</v>
      </c>
      <c r="G25" s="11">
        <f t="shared" si="4"/>
        <v>59</v>
      </c>
      <c r="H25" s="11">
        <f t="shared" si="4"/>
        <v>9</v>
      </c>
      <c r="I25" s="11">
        <f t="shared" si="4"/>
        <v>3</v>
      </c>
      <c r="J25" s="11">
        <f t="shared" si="4"/>
        <v>3</v>
      </c>
      <c r="K25" s="11">
        <f t="shared" si="4"/>
        <v>75</v>
      </c>
      <c r="L25" s="11">
        <f t="shared" si="4"/>
        <v>55</v>
      </c>
      <c r="M25" s="11">
        <f t="shared" si="4"/>
        <v>60</v>
      </c>
      <c r="N25" s="11">
        <f t="shared" si="4"/>
        <v>46</v>
      </c>
      <c r="O25" s="11">
        <f t="shared" si="4"/>
        <v>34</v>
      </c>
      <c r="P25" s="17"/>
      <c r="Q25" s="17"/>
      <c r="R25" s="57"/>
    </row>
    <row r="27" spans="1:18" ht="17.25" x14ac:dyDescent="0.3">
      <c r="A27" s="4" t="s">
        <v>3</v>
      </c>
    </row>
    <row r="28" spans="1:18" ht="17.25" x14ac:dyDescent="0.3">
      <c r="A28" s="14" t="s">
        <v>32</v>
      </c>
      <c r="B28" s="14" t="s">
        <v>13</v>
      </c>
      <c r="C28" s="14" t="s">
        <v>55</v>
      </c>
      <c r="D28" s="14" t="s">
        <v>41</v>
      </c>
      <c r="E28" s="14" t="s">
        <v>48</v>
      </c>
      <c r="F28" s="14" t="s">
        <v>45</v>
      </c>
      <c r="G28" s="14" t="s">
        <v>38</v>
      </c>
      <c r="H28" s="14" t="s">
        <v>5</v>
      </c>
      <c r="I28" s="14" t="s">
        <v>17</v>
      </c>
      <c r="J28" s="14" t="s">
        <v>26</v>
      </c>
      <c r="K28" s="14" t="s">
        <v>18</v>
      </c>
      <c r="L28" s="14" t="s">
        <v>39</v>
      </c>
      <c r="M28" s="14" t="s">
        <v>58</v>
      </c>
      <c r="N28" s="14" t="s">
        <v>42</v>
      </c>
      <c r="O28" s="14" t="s">
        <v>16</v>
      </c>
      <c r="P28" s="14" t="s">
        <v>49</v>
      </c>
    </row>
    <row r="29" spans="1:18" ht="17.25" x14ac:dyDescent="0.3">
      <c r="A29" s="14" t="s">
        <v>59</v>
      </c>
      <c r="B29" s="7">
        <v>3</v>
      </c>
      <c r="C29" s="7">
        <v>0</v>
      </c>
      <c r="D29" s="7">
        <v>0</v>
      </c>
      <c r="E29" s="7">
        <v>0</v>
      </c>
      <c r="F29" s="7">
        <v>12</v>
      </c>
      <c r="G29" s="7">
        <f>+F29-K29-L29</f>
        <v>7</v>
      </c>
      <c r="H29" s="20">
        <v>0.66666666600000002</v>
      </c>
      <c r="I29" s="7">
        <v>2</v>
      </c>
      <c r="J29" s="7">
        <v>0</v>
      </c>
      <c r="K29" s="7">
        <v>5</v>
      </c>
      <c r="L29" s="7">
        <v>0</v>
      </c>
      <c r="M29" s="7">
        <v>1</v>
      </c>
      <c r="N29" s="7">
        <v>4</v>
      </c>
      <c r="O29" s="7">
        <v>1</v>
      </c>
      <c r="P29" s="19">
        <f>+O29*9/H29</f>
        <v>13.500000013499999</v>
      </c>
    </row>
    <row r="30" spans="1:18" ht="17.25" x14ac:dyDescent="0.3">
      <c r="A30" s="14" t="s">
        <v>51</v>
      </c>
      <c r="B30" s="7">
        <v>5</v>
      </c>
      <c r="C30" s="7">
        <v>1</v>
      </c>
      <c r="D30" s="7">
        <v>1</v>
      </c>
      <c r="E30" s="7">
        <v>0</v>
      </c>
      <c r="F30" s="7">
        <v>85</v>
      </c>
      <c r="G30" s="7">
        <f t="shared" ref="G30:G34" si="5">+F30-K30-L30</f>
        <v>64</v>
      </c>
      <c r="H30" s="20">
        <v>10.33333333</v>
      </c>
      <c r="I30" s="7">
        <v>27</v>
      </c>
      <c r="J30" s="7">
        <v>3</v>
      </c>
      <c r="K30" s="7">
        <v>17</v>
      </c>
      <c r="L30" s="7">
        <v>4</v>
      </c>
      <c r="M30" s="7">
        <v>7</v>
      </c>
      <c r="N30" s="7">
        <v>36</v>
      </c>
      <c r="O30" s="7">
        <v>27</v>
      </c>
      <c r="P30" s="19">
        <f t="shared" ref="P30:P35" si="6">+O30*9/H30</f>
        <v>23.516129039843911</v>
      </c>
    </row>
    <row r="31" spans="1:18" ht="17.25" x14ac:dyDescent="0.3">
      <c r="A31" s="14" t="s">
        <v>15</v>
      </c>
      <c r="B31" s="7">
        <v>6</v>
      </c>
      <c r="C31" s="7">
        <v>0</v>
      </c>
      <c r="D31" s="7">
        <v>2</v>
      </c>
      <c r="E31" s="7">
        <v>0</v>
      </c>
      <c r="F31" s="7">
        <v>54</v>
      </c>
      <c r="G31" s="7">
        <f t="shared" si="5"/>
        <v>49</v>
      </c>
      <c r="H31" s="20">
        <v>9.3333333333299997</v>
      </c>
      <c r="I31" s="7">
        <v>13</v>
      </c>
      <c r="J31" s="7">
        <v>0</v>
      </c>
      <c r="K31" s="7">
        <v>5</v>
      </c>
      <c r="L31" s="7">
        <v>0</v>
      </c>
      <c r="M31" s="7">
        <v>17</v>
      </c>
      <c r="N31" s="7">
        <v>12</v>
      </c>
      <c r="O31" s="7">
        <v>4</v>
      </c>
      <c r="P31" s="19">
        <f t="shared" si="6"/>
        <v>3.8571428571442348</v>
      </c>
    </row>
    <row r="32" spans="1:18" ht="17.25" x14ac:dyDescent="0.3">
      <c r="A32" s="14" t="s">
        <v>50</v>
      </c>
      <c r="B32" s="7">
        <v>3</v>
      </c>
      <c r="C32" s="7">
        <v>0</v>
      </c>
      <c r="D32" s="7">
        <v>1</v>
      </c>
      <c r="E32" s="7">
        <v>0</v>
      </c>
      <c r="F32" s="7">
        <v>33</v>
      </c>
      <c r="G32" s="7">
        <f t="shared" si="5"/>
        <v>25</v>
      </c>
      <c r="H32" s="20">
        <v>4.6666666666000003</v>
      </c>
      <c r="I32" s="7">
        <v>7</v>
      </c>
      <c r="J32" s="7">
        <v>0</v>
      </c>
      <c r="K32" s="7">
        <v>8</v>
      </c>
      <c r="L32" s="7">
        <v>0</v>
      </c>
      <c r="M32" s="7">
        <v>2</v>
      </c>
      <c r="N32" s="7">
        <v>11</v>
      </c>
      <c r="O32" s="7">
        <v>5</v>
      </c>
      <c r="P32" s="19">
        <f t="shared" si="6"/>
        <v>9.642857142994897</v>
      </c>
    </row>
    <row r="33" spans="1:16" ht="17.25" x14ac:dyDescent="0.3">
      <c r="A33" s="14" t="s">
        <v>47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f t="shared" si="5"/>
        <v>0</v>
      </c>
      <c r="H33" s="20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9">
        <v>0</v>
      </c>
    </row>
    <row r="34" spans="1:16" ht="17.25" x14ac:dyDescent="0.3">
      <c r="A34" s="14" t="s">
        <v>22</v>
      </c>
      <c r="B34" s="7">
        <v>6</v>
      </c>
      <c r="C34" s="7">
        <v>2</v>
      </c>
      <c r="D34" s="7">
        <v>2</v>
      </c>
      <c r="E34" s="7">
        <v>0</v>
      </c>
      <c r="F34" s="7">
        <v>97</v>
      </c>
      <c r="G34" s="7">
        <f t="shared" si="5"/>
        <v>74</v>
      </c>
      <c r="H34" s="20">
        <v>14.33333333</v>
      </c>
      <c r="I34" s="7">
        <v>27</v>
      </c>
      <c r="J34" s="7">
        <v>0</v>
      </c>
      <c r="K34" s="7">
        <v>17</v>
      </c>
      <c r="L34" s="7">
        <v>6</v>
      </c>
      <c r="M34" s="7">
        <v>16</v>
      </c>
      <c r="N34" s="7">
        <v>32</v>
      </c>
      <c r="O34" s="7">
        <v>27</v>
      </c>
      <c r="P34" s="19">
        <f t="shared" si="6"/>
        <v>16.953488376035693</v>
      </c>
    </row>
    <row r="35" spans="1:16" ht="17.25" x14ac:dyDescent="0.3">
      <c r="A35" s="11" t="s">
        <v>10</v>
      </c>
      <c r="B35" s="11"/>
      <c r="C35" s="11">
        <f t="shared" ref="C35:O35" si="7">SUM(C29:C34)</f>
        <v>3</v>
      </c>
      <c r="D35" s="11">
        <f t="shared" si="7"/>
        <v>6</v>
      </c>
      <c r="E35" s="11">
        <f t="shared" si="7"/>
        <v>0</v>
      </c>
      <c r="F35" s="11">
        <f t="shared" si="7"/>
        <v>281</v>
      </c>
      <c r="G35" s="11">
        <f t="shared" si="7"/>
        <v>219</v>
      </c>
      <c r="H35" s="15">
        <f t="shared" si="7"/>
        <v>39.333333325929999</v>
      </c>
      <c r="I35" s="11">
        <f t="shared" si="7"/>
        <v>76</v>
      </c>
      <c r="J35" s="11">
        <f t="shared" si="7"/>
        <v>3</v>
      </c>
      <c r="K35" s="11">
        <f t="shared" si="7"/>
        <v>52</v>
      </c>
      <c r="L35" s="11">
        <f t="shared" si="7"/>
        <v>10</v>
      </c>
      <c r="M35" s="11">
        <f t="shared" si="7"/>
        <v>43</v>
      </c>
      <c r="N35" s="11">
        <f t="shared" si="7"/>
        <v>95</v>
      </c>
      <c r="O35" s="11">
        <f t="shared" si="7"/>
        <v>64</v>
      </c>
      <c r="P35" s="21">
        <f t="shared" si="6"/>
        <v>14.644067799366482</v>
      </c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36"/>
  <sheetViews>
    <sheetView topLeftCell="A3" zoomScale="85" zoomScaleNormal="85" zoomScaleSheetLayoutView="75" workbookViewId="0">
      <selection activeCell="W11" sqref="W11"/>
    </sheetView>
  </sheetViews>
  <sheetFormatPr defaultColWidth="9" defaultRowHeight="16.5" x14ac:dyDescent="0.3"/>
  <cols>
    <col min="1" max="20" width="8.125" customWidth="1"/>
  </cols>
  <sheetData>
    <row r="1" spans="1:18" ht="26.25" x14ac:dyDescent="0.3">
      <c r="A1" s="24" t="s">
        <v>66</v>
      </c>
    </row>
    <row r="2" spans="1:18" ht="17.25" x14ac:dyDescent="0.3">
      <c r="A2" s="4" t="s">
        <v>1</v>
      </c>
    </row>
    <row r="3" spans="1:18" ht="17.25" x14ac:dyDescent="0.3">
      <c r="A3" s="10" t="s">
        <v>32</v>
      </c>
      <c r="B3" s="10" t="s">
        <v>13</v>
      </c>
      <c r="C3" s="10" t="s">
        <v>57</v>
      </c>
      <c r="D3" s="10" t="s">
        <v>19</v>
      </c>
      <c r="E3" s="10" t="s">
        <v>38</v>
      </c>
      <c r="F3" s="10" t="s">
        <v>53</v>
      </c>
      <c r="G3" s="10" t="s">
        <v>81</v>
      </c>
      <c r="H3" s="10" t="s">
        <v>74</v>
      </c>
      <c r="I3" s="10" t="s">
        <v>0</v>
      </c>
      <c r="J3" s="10" t="s">
        <v>84</v>
      </c>
      <c r="K3" s="10" t="s">
        <v>31</v>
      </c>
      <c r="L3" s="10" t="s">
        <v>36</v>
      </c>
      <c r="M3" s="10" t="s">
        <v>40</v>
      </c>
      <c r="N3" s="10" t="s">
        <v>29</v>
      </c>
      <c r="O3" s="10" t="s">
        <v>58</v>
      </c>
      <c r="P3" s="10" t="s">
        <v>43</v>
      </c>
      <c r="Q3" s="10" t="s">
        <v>37</v>
      </c>
      <c r="R3" s="43" t="s">
        <v>85</v>
      </c>
    </row>
    <row r="4" spans="1:18" ht="17.25" x14ac:dyDescent="0.3">
      <c r="A4" s="10" t="s">
        <v>59</v>
      </c>
      <c r="B4" s="1">
        <v>1</v>
      </c>
      <c r="C4" s="2">
        <v>0</v>
      </c>
      <c r="D4" s="1">
        <v>0</v>
      </c>
      <c r="E4" s="1">
        <v>0</v>
      </c>
      <c r="F4" s="1">
        <v>0</v>
      </c>
      <c r="G4" s="1">
        <f>+F4-(H4+I4+J4)</f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46">
        <v>0</v>
      </c>
      <c r="Q4" s="2">
        <v>0</v>
      </c>
      <c r="R4" s="58">
        <f>+Q4+P4</f>
        <v>0</v>
      </c>
    </row>
    <row r="5" spans="1:18" ht="17.25" x14ac:dyDescent="0.3">
      <c r="A5" s="10" t="s">
        <v>34</v>
      </c>
      <c r="B5" s="1">
        <v>4</v>
      </c>
      <c r="C5" s="2">
        <f t="shared" ref="C5:C9" si="0">+F5/E5</f>
        <v>0</v>
      </c>
      <c r="D5" s="1">
        <v>4</v>
      </c>
      <c r="E5" s="1">
        <v>3</v>
      </c>
      <c r="F5" s="1">
        <v>0</v>
      </c>
      <c r="G5" s="1">
        <f t="shared" ref="G5:G24" si="1">+F5-(H5+I5+J5)</f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46">
        <f t="shared" ref="P5:P23" si="2">+(G5*1+H5*2+I5*3+J5*4)/E5</f>
        <v>0</v>
      </c>
      <c r="Q5" s="2">
        <v>0</v>
      </c>
      <c r="R5" s="58">
        <f t="shared" ref="R5:R24" si="3">+Q5+P5</f>
        <v>0</v>
      </c>
    </row>
    <row r="6" spans="1:18" ht="17.25" x14ac:dyDescent="0.3">
      <c r="A6" s="10" t="s">
        <v>44</v>
      </c>
      <c r="B6" s="1">
        <v>5</v>
      </c>
      <c r="C6" s="2">
        <f t="shared" si="0"/>
        <v>0.44444444444444442</v>
      </c>
      <c r="D6" s="1">
        <v>11</v>
      </c>
      <c r="E6" s="1">
        <v>9</v>
      </c>
      <c r="F6" s="1">
        <v>4</v>
      </c>
      <c r="G6" s="1">
        <f t="shared" si="1"/>
        <v>4</v>
      </c>
      <c r="H6" s="1">
        <v>0</v>
      </c>
      <c r="I6" s="1">
        <v>0</v>
      </c>
      <c r="J6" s="1">
        <v>0</v>
      </c>
      <c r="K6" s="1">
        <v>4</v>
      </c>
      <c r="L6" s="1">
        <v>3</v>
      </c>
      <c r="M6" s="1">
        <v>3</v>
      </c>
      <c r="N6" s="1">
        <v>0</v>
      </c>
      <c r="O6" s="1">
        <v>0</v>
      </c>
      <c r="P6" s="46">
        <f t="shared" si="2"/>
        <v>0.44444444444444442</v>
      </c>
      <c r="Q6" s="2">
        <v>0.5</v>
      </c>
      <c r="R6" s="58">
        <f t="shared" si="3"/>
        <v>0.94444444444444442</v>
      </c>
    </row>
    <row r="7" spans="1:18" ht="17.25" x14ac:dyDescent="0.3">
      <c r="A7" s="10" t="s">
        <v>9</v>
      </c>
      <c r="B7" s="1">
        <v>0</v>
      </c>
      <c r="C7" s="2">
        <v>0</v>
      </c>
      <c r="D7" s="1">
        <v>0</v>
      </c>
      <c r="E7" s="1">
        <v>0</v>
      </c>
      <c r="F7" s="1">
        <v>0</v>
      </c>
      <c r="G7" s="1">
        <f t="shared" si="1"/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6">
        <v>0</v>
      </c>
      <c r="Q7" s="2">
        <v>0</v>
      </c>
      <c r="R7" s="58">
        <f t="shared" si="3"/>
        <v>0</v>
      </c>
    </row>
    <row r="8" spans="1:18" ht="17.25" x14ac:dyDescent="0.3">
      <c r="A8" s="10" t="s">
        <v>4</v>
      </c>
      <c r="B8" s="1">
        <v>5</v>
      </c>
      <c r="C8" s="2">
        <f t="shared" si="0"/>
        <v>0.33333333333333331</v>
      </c>
      <c r="D8" s="1">
        <v>10</v>
      </c>
      <c r="E8" s="1">
        <v>9</v>
      </c>
      <c r="F8" s="1">
        <v>3</v>
      </c>
      <c r="G8" s="1">
        <f t="shared" si="1"/>
        <v>2</v>
      </c>
      <c r="H8" s="1">
        <v>1</v>
      </c>
      <c r="I8" s="1">
        <v>0</v>
      </c>
      <c r="J8" s="1">
        <v>0</v>
      </c>
      <c r="K8" s="1">
        <v>1</v>
      </c>
      <c r="L8" s="1">
        <v>4</v>
      </c>
      <c r="M8" s="1">
        <v>1</v>
      </c>
      <c r="N8" s="1">
        <v>0</v>
      </c>
      <c r="O8" s="1">
        <v>4</v>
      </c>
      <c r="P8" s="46">
        <f t="shared" si="2"/>
        <v>0.44444444444444442</v>
      </c>
      <c r="Q8" s="2">
        <v>0.36399999999999999</v>
      </c>
      <c r="R8" s="58">
        <f t="shared" si="3"/>
        <v>0.80844444444444441</v>
      </c>
    </row>
    <row r="9" spans="1:18" ht="17.25" x14ac:dyDescent="0.3">
      <c r="A9" s="10" t="s">
        <v>51</v>
      </c>
      <c r="B9" s="1">
        <v>2</v>
      </c>
      <c r="C9" s="2">
        <f t="shared" si="0"/>
        <v>0.33333333333333331</v>
      </c>
      <c r="D9" s="1">
        <v>3</v>
      </c>
      <c r="E9" s="1">
        <v>3</v>
      </c>
      <c r="F9" s="1">
        <v>1</v>
      </c>
      <c r="G9" s="1">
        <f t="shared" si="1"/>
        <v>1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1</v>
      </c>
      <c r="P9" s="46">
        <f t="shared" si="2"/>
        <v>0.33333333333333331</v>
      </c>
      <c r="Q9" s="2">
        <v>0.4</v>
      </c>
      <c r="R9" s="58">
        <f t="shared" si="3"/>
        <v>0.73333333333333339</v>
      </c>
    </row>
    <row r="10" spans="1:18" ht="17.25" x14ac:dyDescent="0.3">
      <c r="A10" s="10" t="s">
        <v>25</v>
      </c>
      <c r="B10" s="1">
        <v>5</v>
      </c>
      <c r="C10" s="2">
        <f>+F10/E10</f>
        <v>0.58333333333333337</v>
      </c>
      <c r="D10" s="1">
        <v>14</v>
      </c>
      <c r="E10" s="1">
        <v>12</v>
      </c>
      <c r="F10" s="1">
        <v>7</v>
      </c>
      <c r="G10" s="1">
        <f t="shared" si="1"/>
        <v>5</v>
      </c>
      <c r="H10" s="1">
        <v>1</v>
      </c>
      <c r="I10" s="1">
        <v>1</v>
      </c>
      <c r="J10" s="1">
        <v>0</v>
      </c>
      <c r="K10" s="1">
        <v>6</v>
      </c>
      <c r="L10" s="1">
        <v>3</v>
      </c>
      <c r="M10" s="1">
        <v>9</v>
      </c>
      <c r="N10" s="1">
        <v>0</v>
      </c>
      <c r="O10" s="1">
        <v>1</v>
      </c>
      <c r="P10" s="46">
        <f t="shared" si="2"/>
        <v>0.83333333333333337</v>
      </c>
      <c r="Q10" s="2">
        <v>0.56299999999999994</v>
      </c>
      <c r="R10" s="58">
        <f t="shared" si="3"/>
        <v>1.3963333333333332</v>
      </c>
    </row>
    <row r="11" spans="1:18" ht="17.25" x14ac:dyDescent="0.3">
      <c r="A11" s="10" t="s">
        <v>21</v>
      </c>
      <c r="B11" s="1">
        <v>1</v>
      </c>
      <c r="C11" s="2">
        <f t="shared" ref="C11:C24" si="4">+F11/E11</f>
        <v>0</v>
      </c>
      <c r="D11" s="1">
        <v>2</v>
      </c>
      <c r="E11" s="1">
        <v>2</v>
      </c>
      <c r="F11" s="1">
        <v>0</v>
      </c>
      <c r="G11" s="1">
        <f t="shared" si="1"/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46">
        <f t="shared" si="2"/>
        <v>0</v>
      </c>
      <c r="Q11" s="2">
        <v>0</v>
      </c>
      <c r="R11" s="58">
        <f t="shared" si="3"/>
        <v>0</v>
      </c>
    </row>
    <row r="12" spans="1:18" ht="17.25" x14ac:dyDescent="0.3">
      <c r="A12" s="10" t="s">
        <v>8</v>
      </c>
      <c r="B12" s="1">
        <v>3</v>
      </c>
      <c r="C12" s="2">
        <f t="shared" si="4"/>
        <v>0</v>
      </c>
      <c r="D12" s="1">
        <v>6</v>
      </c>
      <c r="E12" s="1">
        <v>3</v>
      </c>
      <c r="F12" s="1">
        <v>0</v>
      </c>
      <c r="G12" s="1">
        <f t="shared" si="1"/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0</v>
      </c>
      <c r="N12" s="1">
        <v>0</v>
      </c>
      <c r="O12" s="1">
        <v>1</v>
      </c>
      <c r="P12" s="46">
        <f t="shared" si="2"/>
        <v>0</v>
      </c>
      <c r="Q12" s="2">
        <v>0.16700000000000001</v>
      </c>
      <c r="R12" s="58">
        <f t="shared" si="3"/>
        <v>0.16700000000000001</v>
      </c>
    </row>
    <row r="13" spans="1:18" ht="17.25" x14ac:dyDescent="0.3">
      <c r="A13" s="10" t="s">
        <v>15</v>
      </c>
      <c r="B13" s="1">
        <v>4</v>
      </c>
      <c r="C13" s="2">
        <f t="shared" si="4"/>
        <v>0.83333333333333337</v>
      </c>
      <c r="D13" s="1">
        <v>12</v>
      </c>
      <c r="E13" s="1">
        <v>12</v>
      </c>
      <c r="F13" s="1">
        <v>10</v>
      </c>
      <c r="G13" s="1">
        <f t="shared" si="1"/>
        <v>6</v>
      </c>
      <c r="H13" s="1">
        <v>4</v>
      </c>
      <c r="I13" s="1">
        <v>0</v>
      </c>
      <c r="J13" s="1">
        <v>0</v>
      </c>
      <c r="K13" s="1">
        <v>5</v>
      </c>
      <c r="L13" s="1">
        <v>1</v>
      </c>
      <c r="M13" s="1">
        <v>3</v>
      </c>
      <c r="N13" s="1">
        <v>0</v>
      </c>
      <c r="O13" s="1">
        <v>0</v>
      </c>
      <c r="P13" s="46">
        <f t="shared" si="2"/>
        <v>1.1666666666666667</v>
      </c>
      <c r="Q13" s="2">
        <v>0.84599999999999997</v>
      </c>
      <c r="R13" s="58">
        <f t="shared" si="3"/>
        <v>2.0126666666666666</v>
      </c>
    </row>
    <row r="14" spans="1:18" ht="17.25" x14ac:dyDescent="0.3">
      <c r="A14" s="10" t="s">
        <v>52</v>
      </c>
      <c r="B14" s="1">
        <v>0</v>
      </c>
      <c r="C14" s="2">
        <v>0</v>
      </c>
      <c r="D14" s="1">
        <v>0</v>
      </c>
      <c r="E14" s="1">
        <v>0</v>
      </c>
      <c r="F14" s="1">
        <v>0</v>
      </c>
      <c r="G14" s="1">
        <f t="shared" si="1"/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46">
        <v>0</v>
      </c>
      <c r="Q14" s="2">
        <v>0</v>
      </c>
      <c r="R14" s="58">
        <f t="shared" si="3"/>
        <v>0</v>
      </c>
    </row>
    <row r="15" spans="1:18" ht="17.25" x14ac:dyDescent="0.3">
      <c r="A15" s="10" t="s">
        <v>23</v>
      </c>
      <c r="B15" s="1">
        <v>1</v>
      </c>
      <c r="C15" s="2">
        <f t="shared" si="4"/>
        <v>0</v>
      </c>
      <c r="D15" s="1">
        <v>3</v>
      </c>
      <c r="E15" s="1">
        <v>1</v>
      </c>
      <c r="F15" s="1">
        <v>0</v>
      </c>
      <c r="G15" s="1">
        <f t="shared" si="1"/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46">
        <f t="shared" si="2"/>
        <v>0</v>
      </c>
      <c r="Q15" s="2">
        <v>0</v>
      </c>
      <c r="R15" s="58">
        <f t="shared" si="3"/>
        <v>0</v>
      </c>
    </row>
    <row r="16" spans="1:18" ht="17.25" x14ac:dyDescent="0.3">
      <c r="A16" s="10" t="s">
        <v>50</v>
      </c>
      <c r="B16" s="1">
        <v>2</v>
      </c>
      <c r="C16" s="2">
        <f t="shared" si="4"/>
        <v>0.66666666666666663</v>
      </c>
      <c r="D16" s="1">
        <v>3</v>
      </c>
      <c r="E16" s="1">
        <v>3</v>
      </c>
      <c r="F16" s="1">
        <v>2</v>
      </c>
      <c r="G16" s="1">
        <f t="shared" si="1"/>
        <v>1</v>
      </c>
      <c r="H16" s="1">
        <v>1</v>
      </c>
      <c r="I16" s="1">
        <v>0</v>
      </c>
      <c r="J16" s="1">
        <v>0</v>
      </c>
      <c r="K16" s="1">
        <v>1</v>
      </c>
      <c r="L16" s="1">
        <v>2</v>
      </c>
      <c r="M16" s="1">
        <v>1</v>
      </c>
      <c r="N16" s="1">
        <v>0</v>
      </c>
      <c r="O16" s="1">
        <v>1</v>
      </c>
      <c r="P16" s="46">
        <f t="shared" si="2"/>
        <v>1</v>
      </c>
      <c r="Q16" s="2">
        <v>0.66700000000000004</v>
      </c>
      <c r="R16" s="58">
        <f t="shared" si="3"/>
        <v>1.667</v>
      </c>
    </row>
    <row r="17" spans="1:18" ht="17.25" x14ac:dyDescent="0.3">
      <c r="A17" s="10" t="s">
        <v>33</v>
      </c>
      <c r="B17" s="1">
        <v>2</v>
      </c>
      <c r="C17" s="2">
        <f t="shared" si="4"/>
        <v>0.42857142857142855</v>
      </c>
      <c r="D17" s="1">
        <v>7</v>
      </c>
      <c r="E17" s="1">
        <v>7</v>
      </c>
      <c r="F17" s="1">
        <v>3</v>
      </c>
      <c r="G17" s="1">
        <f t="shared" si="1"/>
        <v>2</v>
      </c>
      <c r="H17" s="1">
        <v>1</v>
      </c>
      <c r="I17" s="1">
        <v>0</v>
      </c>
      <c r="J17" s="1">
        <v>0</v>
      </c>
      <c r="K17" s="1">
        <v>1</v>
      </c>
      <c r="L17" s="1">
        <v>2</v>
      </c>
      <c r="M17" s="1">
        <v>0</v>
      </c>
      <c r="N17" s="1">
        <v>0</v>
      </c>
      <c r="O17" s="1">
        <v>3</v>
      </c>
      <c r="P17" s="46">
        <f t="shared" si="2"/>
        <v>0.5714285714285714</v>
      </c>
      <c r="Q17" s="2">
        <v>0</v>
      </c>
      <c r="R17" s="58">
        <f t="shared" si="3"/>
        <v>0.5714285714285714</v>
      </c>
    </row>
    <row r="18" spans="1:18" ht="17.25" x14ac:dyDescent="0.3">
      <c r="A18" s="10" t="s">
        <v>60</v>
      </c>
      <c r="B18" s="1">
        <v>3</v>
      </c>
      <c r="C18" s="2">
        <f t="shared" si="4"/>
        <v>0.4</v>
      </c>
      <c r="D18" s="1">
        <v>6</v>
      </c>
      <c r="E18" s="1">
        <v>5</v>
      </c>
      <c r="F18" s="1">
        <v>2</v>
      </c>
      <c r="G18" s="1">
        <f t="shared" si="1"/>
        <v>1</v>
      </c>
      <c r="H18" s="1">
        <v>0</v>
      </c>
      <c r="I18" s="1">
        <v>1</v>
      </c>
      <c r="J18" s="1">
        <v>0</v>
      </c>
      <c r="K18" s="1">
        <v>2</v>
      </c>
      <c r="L18" s="1">
        <v>1</v>
      </c>
      <c r="M18" s="1">
        <v>2</v>
      </c>
      <c r="N18" s="1">
        <v>0</v>
      </c>
      <c r="O18" s="1">
        <v>1</v>
      </c>
      <c r="P18" s="46">
        <f t="shared" si="2"/>
        <v>0.8</v>
      </c>
      <c r="Q18" s="2">
        <v>0.38500000000000001</v>
      </c>
      <c r="R18" s="58">
        <f t="shared" si="3"/>
        <v>1.1850000000000001</v>
      </c>
    </row>
    <row r="19" spans="1:18" ht="17.25" x14ac:dyDescent="0.3">
      <c r="A19" s="10" t="s">
        <v>12</v>
      </c>
      <c r="B19" s="1">
        <v>2</v>
      </c>
      <c r="C19" s="2">
        <f t="shared" si="4"/>
        <v>0.5</v>
      </c>
      <c r="D19" s="1">
        <v>4</v>
      </c>
      <c r="E19" s="1">
        <v>4</v>
      </c>
      <c r="F19" s="1">
        <v>2</v>
      </c>
      <c r="G19" s="1">
        <f t="shared" si="1"/>
        <v>2</v>
      </c>
      <c r="H19" s="1">
        <v>0</v>
      </c>
      <c r="I19" s="1">
        <v>0</v>
      </c>
      <c r="J19" s="1">
        <v>0</v>
      </c>
      <c r="K19" s="1">
        <v>2</v>
      </c>
      <c r="L19" s="1">
        <v>1</v>
      </c>
      <c r="M19" s="1">
        <v>1</v>
      </c>
      <c r="N19" s="1">
        <v>0</v>
      </c>
      <c r="O19" s="1">
        <v>0</v>
      </c>
      <c r="P19" s="46">
        <f t="shared" si="2"/>
        <v>0.5</v>
      </c>
      <c r="Q19" s="2">
        <v>0.5</v>
      </c>
      <c r="R19" s="58">
        <f t="shared" si="3"/>
        <v>1</v>
      </c>
    </row>
    <row r="20" spans="1:18" ht="17.25" x14ac:dyDescent="0.3">
      <c r="A20" s="10" t="s">
        <v>24</v>
      </c>
      <c r="B20" s="1">
        <v>4</v>
      </c>
      <c r="C20" s="2">
        <f t="shared" si="4"/>
        <v>0</v>
      </c>
      <c r="D20" s="1">
        <v>7</v>
      </c>
      <c r="E20" s="1">
        <v>7</v>
      </c>
      <c r="F20" s="1">
        <v>0</v>
      </c>
      <c r="G20" s="1">
        <f t="shared" si="1"/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7</v>
      </c>
      <c r="P20" s="46">
        <f t="shared" si="2"/>
        <v>0</v>
      </c>
      <c r="Q20" s="2">
        <v>0</v>
      </c>
      <c r="R20" s="58">
        <f t="shared" si="3"/>
        <v>0</v>
      </c>
    </row>
    <row r="21" spans="1:18" ht="17.25" x14ac:dyDescent="0.3">
      <c r="A21" s="10" t="s">
        <v>14</v>
      </c>
      <c r="B21" s="1">
        <v>3</v>
      </c>
      <c r="C21" s="2">
        <f t="shared" si="4"/>
        <v>0</v>
      </c>
      <c r="D21" s="1">
        <v>4</v>
      </c>
      <c r="E21" s="1">
        <v>4</v>
      </c>
      <c r="F21" s="1">
        <v>0</v>
      </c>
      <c r="G21" s="1">
        <f t="shared" si="1"/>
        <v>0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1</v>
      </c>
      <c r="N21" s="1">
        <v>0</v>
      </c>
      <c r="O21" s="1">
        <v>3</v>
      </c>
      <c r="P21" s="46">
        <f t="shared" si="2"/>
        <v>0</v>
      </c>
      <c r="Q21" s="2">
        <v>0.2</v>
      </c>
      <c r="R21" s="58">
        <f t="shared" si="3"/>
        <v>0.2</v>
      </c>
    </row>
    <row r="22" spans="1:18" ht="17.25" x14ac:dyDescent="0.3">
      <c r="A22" s="10" t="s">
        <v>47</v>
      </c>
      <c r="B22" s="1">
        <v>1</v>
      </c>
      <c r="C22" s="2">
        <f t="shared" si="4"/>
        <v>0</v>
      </c>
      <c r="D22" s="1">
        <v>3</v>
      </c>
      <c r="E22" s="1">
        <v>2</v>
      </c>
      <c r="F22" s="1">
        <v>0</v>
      </c>
      <c r="G22" s="1">
        <f t="shared" si="1"/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2</v>
      </c>
      <c r="N22" s="1">
        <v>0</v>
      </c>
      <c r="O22" s="1">
        <v>1</v>
      </c>
      <c r="P22" s="46">
        <f t="shared" si="2"/>
        <v>0</v>
      </c>
      <c r="Q22" s="2">
        <v>0</v>
      </c>
      <c r="R22" s="58">
        <f t="shared" si="3"/>
        <v>0</v>
      </c>
    </row>
    <row r="23" spans="1:18" ht="17.25" x14ac:dyDescent="0.3">
      <c r="A23" s="10" t="s">
        <v>22</v>
      </c>
      <c r="B23" s="1">
        <v>4</v>
      </c>
      <c r="C23" s="2">
        <f t="shared" si="4"/>
        <v>0.2</v>
      </c>
      <c r="D23" s="1">
        <v>10</v>
      </c>
      <c r="E23" s="1">
        <v>10</v>
      </c>
      <c r="F23" s="1">
        <v>2</v>
      </c>
      <c r="G23" s="1">
        <f t="shared" si="1"/>
        <v>1</v>
      </c>
      <c r="H23" s="1">
        <v>1</v>
      </c>
      <c r="I23" s="1">
        <v>0</v>
      </c>
      <c r="J23" s="1">
        <v>0</v>
      </c>
      <c r="K23" s="1">
        <v>1</v>
      </c>
      <c r="L23" s="1">
        <v>2</v>
      </c>
      <c r="M23" s="1">
        <v>1</v>
      </c>
      <c r="N23" s="1">
        <v>0</v>
      </c>
      <c r="O23" s="1">
        <v>2</v>
      </c>
      <c r="P23" s="46">
        <f t="shared" si="2"/>
        <v>0.3</v>
      </c>
      <c r="Q23" s="2">
        <v>0.2</v>
      </c>
      <c r="R23" s="58">
        <f t="shared" si="3"/>
        <v>0.5</v>
      </c>
    </row>
    <row r="24" spans="1:18" ht="17.25" x14ac:dyDescent="0.3">
      <c r="A24" s="10" t="s">
        <v>54</v>
      </c>
      <c r="B24" s="1">
        <v>2</v>
      </c>
      <c r="C24" s="2">
        <f t="shared" si="4"/>
        <v>0.25</v>
      </c>
      <c r="D24" s="1">
        <v>7</v>
      </c>
      <c r="E24" s="1">
        <v>4</v>
      </c>
      <c r="F24" s="1">
        <v>1</v>
      </c>
      <c r="G24" s="1">
        <f t="shared" si="1"/>
        <v>1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">
        <v>2</v>
      </c>
      <c r="N24" s="1">
        <v>0</v>
      </c>
      <c r="O24" s="1">
        <v>2</v>
      </c>
      <c r="P24" s="2">
        <v>0.2</v>
      </c>
      <c r="Q24" s="2">
        <v>0.2</v>
      </c>
      <c r="R24" s="58">
        <f t="shared" si="3"/>
        <v>0.4</v>
      </c>
    </row>
    <row r="25" spans="1:18" ht="17.25" x14ac:dyDescent="0.3">
      <c r="A25" s="11" t="s">
        <v>10</v>
      </c>
      <c r="B25" s="11"/>
      <c r="C25" s="17">
        <f>+F25/E25</f>
        <v>0.37</v>
      </c>
      <c r="D25" s="11">
        <f t="shared" ref="D25:O25" si="5">SUM(D4:D24)</f>
        <v>116</v>
      </c>
      <c r="E25" s="11">
        <f t="shared" si="5"/>
        <v>100</v>
      </c>
      <c r="F25" s="11">
        <f t="shared" si="5"/>
        <v>37</v>
      </c>
      <c r="G25" s="11">
        <f t="shared" si="5"/>
        <v>26</v>
      </c>
      <c r="H25" s="11">
        <f t="shared" si="5"/>
        <v>9</v>
      </c>
      <c r="I25" s="11">
        <f t="shared" si="5"/>
        <v>2</v>
      </c>
      <c r="J25" s="11">
        <f t="shared" si="5"/>
        <v>0</v>
      </c>
      <c r="K25" s="11">
        <f t="shared" si="5"/>
        <v>30</v>
      </c>
      <c r="L25" s="11">
        <f t="shared" si="5"/>
        <v>22</v>
      </c>
      <c r="M25" s="11">
        <f t="shared" si="5"/>
        <v>26</v>
      </c>
      <c r="N25" s="11">
        <f t="shared" si="5"/>
        <v>0</v>
      </c>
      <c r="O25" s="11">
        <f t="shared" si="5"/>
        <v>28</v>
      </c>
      <c r="P25" s="17"/>
      <c r="Q25" s="17"/>
      <c r="R25" s="57"/>
    </row>
    <row r="26" spans="1:18" ht="17.25" x14ac:dyDescent="0.3">
      <c r="A26" s="22"/>
      <c r="B26" s="22"/>
      <c r="C26" s="2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3"/>
      <c r="Q26" s="23"/>
    </row>
    <row r="27" spans="1:18" ht="17.25" x14ac:dyDescent="0.3">
      <c r="A27" s="4" t="s">
        <v>3</v>
      </c>
    </row>
    <row r="28" spans="1:18" ht="17.25" x14ac:dyDescent="0.3">
      <c r="A28" s="10" t="s">
        <v>32</v>
      </c>
      <c r="B28" s="10" t="s">
        <v>13</v>
      </c>
      <c r="C28" s="10" t="s">
        <v>55</v>
      </c>
      <c r="D28" s="10" t="s">
        <v>41</v>
      </c>
      <c r="E28" s="10" t="s">
        <v>20</v>
      </c>
      <c r="F28" s="10" t="s">
        <v>45</v>
      </c>
      <c r="G28" s="10" t="s">
        <v>38</v>
      </c>
      <c r="H28" s="10" t="s">
        <v>5</v>
      </c>
      <c r="I28" s="10" t="s">
        <v>17</v>
      </c>
      <c r="J28" s="10" t="s">
        <v>26</v>
      </c>
      <c r="K28" s="10" t="s">
        <v>30</v>
      </c>
      <c r="L28" s="10" t="s">
        <v>11</v>
      </c>
      <c r="M28" s="10" t="s">
        <v>58</v>
      </c>
      <c r="N28" s="10" t="s">
        <v>42</v>
      </c>
      <c r="O28" s="10" t="s">
        <v>16</v>
      </c>
      <c r="P28" s="10" t="s">
        <v>49</v>
      </c>
    </row>
    <row r="29" spans="1:18" ht="17.25" x14ac:dyDescent="0.3">
      <c r="A29" s="10" t="s">
        <v>59</v>
      </c>
      <c r="B29" s="1">
        <v>3</v>
      </c>
      <c r="C29" s="1">
        <v>0</v>
      </c>
      <c r="D29" s="1">
        <v>1</v>
      </c>
      <c r="E29" s="1">
        <v>0</v>
      </c>
      <c r="F29" s="1">
        <v>21</v>
      </c>
      <c r="G29" s="1">
        <f>+F29-K29-L29</f>
        <v>8</v>
      </c>
      <c r="H29" s="6">
        <v>1</v>
      </c>
      <c r="I29" s="1">
        <v>5</v>
      </c>
      <c r="J29" s="1">
        <v>0</v>
      </c>
      <c r="K29" s="1">
        <v>11</v>
      </c>
      <c r="L29" s="1">
        <v>2</v>
      </c>
      <c r="M29" s="1">
        <v>0</v>
      </c>
      <c r="N29" s="1">
        <v>15</v>
      </c>
      <c r="O29" s="1">
        <v>8</v>
      </c>
      <c r="P29" s="3">
        <f>+O29*9/H29</f>
        <v>72</v>
      </c>
    </row>
    <row r="30" spans="1:18" ht="17.25" x14ac:dyDescent="0.3">
      <c r="A30" s="10" t="s">
        <v>51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f t="shared" ref="G30:G35" si="6">+F30-K30-L30</f>
        <v>0</v>
      </c>
      <c r="H30" s="6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3">
        <v>0</v>
      </c>
    </row>
    <row r="31" spans="1:18" ht="17.25" x14ac:dyDescent="0.3">
      <c r="A31" s="10" t="s">
        <v>15</v>
      </c>
      <c r="B31" s="1">
        <v>4</v>
      </c>
      <c r="C31" s="1">
        <v>0</v>
      </c>
      <c r="D31" s="1">
        <v>1</v>
      </c>
      <c r="E31" s="1">
        <v>0</v>
      </c>
      <c r="F31" s="1">
        <v>20</v>
      </c>
      <c r="G31" s="1">
        <f t="shared" si="6"/>
        <v>15</v>
      </c>
      <c r="H31" s="6">
        <v>3</v>
      </c>
      <c r="I31" s="1">
        <v>5</v>
      </c>
      <c r="J31" s="1">
        <v>0</v>
      </c>
      <c r="K31" s="1">
        <v>4</v>
      </c>
      <c r="L31" s="1">
        <v>1</v>
      </c>
      <c r="M31" s="1">
        <v>3</v>
      </c>
      <c r="N31" s="1">
        <v>4</v>
      </c>
      <c r="O31" s="1">
        <v>3</v>
      </c>
      <c r="P31" s="3">
        <f>+O31*9/H31</f>
        <v>9</v>
      </c>
    </row>
    <row r="32" spans="1:18" ht="17.25" x14ac:dyDescent="0.3">
      <c r="A32" s="10" t="s">
        <v>50</v>
      </c>
      <c r="B32" s="1">
        <v>2</v>
      </c>
      <c r="C32" s="1">
        <v>0</v>
      </c>
      <c r="D32" s="1">
        <v>1</v>
      </c>
      <c r="E32" s="1">
        <v>0</v>
      </c>
      <c r="F32" s="1">
        <v>32</v>
      </c>
      <c r="G32" s="1">
        <f t="shared" si="6"/>
        <v>26</v>
      </c>
      <c r="H32" s="6">
        <v>4</v>
      </c>
      <c r="I32" s="1">
        <v>12</v>
      </c>
      <c r="J32" s="1">
        <v>0</v>
      </c>
      <c r="K32" s="1">
        <v>6</v>
      </c>
      <c r="L32" s="1">
        <v>0</v>
      </c>
      <c r="M32" s="1">
        <v>5</v>
      </c>
      <c r="N32" s="1">
        <v>15</v>
      </c>
      <c r="O32" s="1">
        <v>13</v>
      </c>
      <c r="P32" s="3">
        <f t="shared" ref="P32:P36" si="7">+O32*9/H32</f>
        <v>29.25</v>
      </c>
    </row>
    <row r="33" spans="1:16" ht="17.25" x14ac:dyDescent="0.3">
      <c r="A33" s="10" t="s">
        <v>33</v>
      </c>
      <c r="B33" s="1">
        <v>1</v>
      </c>
      <c r="C33" s="1">
        <v>0</v>
      </c>
      <c r="D33" s="1">
        <v>0</v>
      </c>
      <c r="E33" s="1">
        <v>0</v>
      </c>
      <c r="F33" s="1">
        <v>3</v>
      </c>
      <c r="G33" s="1">
        <f t="shared" si="6"/>
        <v>2</v>
      </c>
      <c r="H33" s="6">
        <v>0.3333333</v>
      </c>
      <c r="I33" s="1">
        <v>1</v>
      </c>
      <c r="J33" s="1">
        <v>0</v>
      </c>
      <c r="K33" s="1">
        <v>1</v>
      </c>
      <c r="L33" s="1">
        <v>0</v>
      </c>
      <c r="M33" s="1">
        <v>1</v>
      </c>
      <c r="N33" s="1">
        <v>0</v>
      </c>
      <c r="O33" s="1">
        <v>0</v>
      </c>
      <c r="P33" s="3">
        <f t="shared" si="7"/>
        <v>0</v>
      </c>
    </row>
    <row r="34" spans="1:16" ht="17.25" x14ac:dyDescent="0.3">
      <c r="A34" s="10" t="s">
        <v>47</v>
      </c>
      <c r="B34" s="1">
        <v>1</v>
      </c>
      <c r="C34" s="1">
        <v>0</v>
      </c>
      <c r="D34" s="1">
        <v>0</v>
      </c>
      <c r="E34" s="1">
        <v>0</v>
      </c>
      <c r="F34" s="1">
        <v>14</v>
      </c>
      <c r="G34" s="1">
        <f t="shared" si="6"/>
        <v>6</v>
      </c>
      <c r="H34" s="6">
        <v>1.6666666666000001</v>
      </c>
      <c r="I34" s="1">
        <v>2</v>
      </c>
      <c r="J34" s="1">
        <v>0</v>
      </c>
      <c r="K34" s="1">
        <v>8</v>
      </c>
      <c r="L34" s="1">
        <v>0</v>
      </c>
      <c r="M34" s="1">
        <v>0</v>
      </c>
      <c r="N34" s="1">
        <v>6</v>
      </c>
      <c r="O34" s="1">
        <v>1</v>
      </c>
      <c r="P34" s="3">
        <f t="shared" si="7"/>
        <v>5.400000000216</v>
      </c>
    </row>
    <row r="35" spans="1:16" ht="17.25" x14ac:dyDescent="0.3">
      <c r="A35" s="10" t="s">
        <v>22</v>
      </c>
      <c r="B35" s="1">
        <v>5</v>
      </c>
      <c r="C35" s="1">
        <v>0</v>
      </c>
      <c r="D35" s="1">
        <v>2</v>
      </c>
      <c r="E35" s="1">
        <v>0</v>
      </c>
      <c r="F35" s="1">
        <v>77</v>
      </c>
      <c r="G35" s="1">
        <f t="shared" si="6"/>
        <v>55</v>
      </c>
      <c r="H35" s="6">
        <v>7.3333333329999997</v>
      </c>
      <c r="I35" s="1">
        <v>27</v>
      </c>
      <c r="J35" s="1">
        <v>0</v>
      </c>
      <c r="K35" s="1">
        <v>20</v>
      </c>
      <c r="L35" s="1">
        <v>2</v>
      </c>
      <c r="M35" s="1">
        <v>7</v>
      </c>
      <c r="N35" s="1">
        <v>40</v>
      </c>
      <c r="O35" s="1">
        <v>33</v>
      </c>
      <c r="P35" s="3">
        <f t="shared" si="7"/>
        <v>40.50000000184091</v>
      </c>
    </row>
    <row r="36" spans="1:16" ht="17.25" x14ac:dyDescent="0.3">
      <c r="A36" s="11" t="s">
        <v>10</v>
      </c>
      <c r="B36" s="11"/>
      <c r="C36" s="11">
        <f t="shared" ref="C36:O36" si="8">SUM(C29:C35)</f>
        <v>0</v>
      </c>
      <c r="D36" s="11">
        <f t="shared" si="8"/>
        <v>5</v>
      </c>
      <c r="E36" s="11">
        <f t="shared" si="8"/>
        <v>0</v>
      </c>
      <c r="F36" s="11">
        <f t="shared" si="8"/>
        <v>167</v>
      </c>
      <c r="G36" s="11">
        <f t="shared" si="8"/>
        <v>112</v>
      </c>
      <c r="H36" s="15">
        <f t="shared" si="8"/>
        <v>17.3333332996</v>
      </c>
      <c r="I36" s="11">
        <f t="shared" si="8"/>
        <v>52</v>
      </c>
      <c r="J36" s="11">
        <f t="shared" si="8"/>
        <v>0</v>
      </c>
      <c r="K36" s="11">
        <f t="shared" si="8"/>
        <v>50</v>
      </c>
      <c r="L36" s="11">
        <f t="shared" si="8"/>
        <v>5</v>
      </c>
      <c r="M36" s="11">
        <f t="shared" si="8"/>
        <v>16</v>
      </c>
      <c r="N36" s="11">
        <f t="shared" si="8"/>
        <v>80</v>
      </c>
      <c r="O36" s="11">
        <f t="shared" si="8"/>
        <v>58</v>
      </c>
      <c r="P36" s="16">
        <f t="shared" si="7"/>
        <v>30.115384673993788</v>
      </c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2EAC-A2D4-4CE7-9A9A-CDC00FC1D3A5}">
  <dimension ref="A1:W36"/>
  <sheetViews>
    <sheetView zoomScale="70" zoomScaleNormal="70" workbookViewId="0">
      <selection activeCell="Y27" sqref="Y27"/>
    </sheetView>
  </sheetViews>
  <sheetFormatPr defaultColWidth="9" defaultRowHeight="16.5" x14ac:dyDescent="0.3"/>
  <cols>
    <col min="1" max="20" width="8.125" customWidth="1"/>
  </cols>
  <sheetData>
    <row r="1" spans="1:23" ht="26.25" x14ac:dyDescent="0.3">
      <c r="A1" s="24" t="s">
        <v>93</v>
      </c>
    </row>
    <row r="2" spans="1:23" ht="17.25" x14ac:dyDescent="0.3">
      <c r="A2" s="4" t="s">
        <v>1</v>
      </c>
    </row>
    <row r="3" spans="1:23" ht="34.5" x14ac:dyDescent="0.3">
      <c r="A3" s="10" t="s">
        <v>32</v>
      </c>
      <c r="B3" s="10" t="s">
        <v>13</v>
      </c>
      <c r="C3" s="10" t="s">
        <v>57</v>
      </c>
      <c r="D3" s="10" t="s">
        <v>19</v>
      </c>
      <c r="E3" s="10" t="s">
        <v>38</v>
      </c>
      <c r="F3" s="10" t="s">
        <v>53</v>
      </c>
      <c r="G3" s="10" t="s">
        <v>81</v>
      </c>
      <c r="H3" s="10" t="s">
        <v>74</v>
      </c>
      <c r="I3" s="10" t="s">
        <v>0</v>
      </c>
      <c r="J3" s="10" t="s">
        <v>84</v>
      </c>
      <c r="K3" s="10" t="s">
        <v>31</v>
      </c>
      <c r="L3" s="10" t="s">
        <v>36</v>
      </c>
      <c r="M3" s="10" t="s">
        <v>40</v>
      </c>
      <c r="N3" s="10" t="s">
        <v>29</v>
      </c>
      <c r="O3" s="10" t="s">
        <v>58</v>
      </c>
      <c r="P3" s="10" t="s">
        <v>28</v>
      </c>
      <c r="Q3" s="10" t="s">
        <v>43</v>
      </c>
      <c r="R3" s="10" t="s">
        <v>37</v>
      </c>
      <c r="S3" s="43" t="s">
        <v>85</v>
      </c>
      <c r="T3" s="10" t="s">
        <v>87</v>
      </c>
      <c r="U3" s="10" t="s">
        <v>73</v>
      </c>
      <c r="V3" s="10" t="s">
        <v>88</v>
      </c>
      <c r="W3" s="10" t="s">
        <v>90</v>
      </c>
    </row>
    <row r="4" spans="1:23" ht="17.25" x14ac:dyDescent="0.3">
      <c r="A4" s="10" t="s">
        <v>59</v>
      </c>
      <c r="B4" s="1">
        <v>4</v>
      </c>
      <c r="C4" s="122">
        <f t="shared" ref="C4:C23" si="0">+F4/E4</f>
        <v>0.25</v>
      </c>
      <c r="D4" s="1">
        <v>9</v>
      </c>
      <c r="E4" s="1">
        <v>8</v>
      </c>
      <c r="F4" s="1">
        <v>2</v>
      </c>
      <c r="G4" s="1">
        <f t="shared" ref="G4:G23" si="1">+F4-(H4+I4+J4)</f>
        <v>1</v>
      </c>
      <c r="H4" s="1">
        <v>0</v>
      </c>
      <c r="I4" s="1">
        <v>1</v>
      </c>
      <c r="J4" s="1">
        <v>0</v>
      </c>
      <c r="K4" s="1">
        <v>1</v>
      </c>
      <c r="L4" s="1">
        <v>3</v>
      </c>
      <c r="M4" s="1">
        <v>1</v>
      </c>
      <c r="N4" s="1">
        <f t="shared" ref="N4:N23" si="2">+D4-E4</f>
        <v>1</v>
      </c>
      <c r="O4" s="1">
        <v>4</v>
      </c>
      <c r="P4" s="82">
        <f t="shared" ref="P4:P23" si="3">+O4/D4</f>
        <v>0.44444444444444442</v>
      </c>
      <c r="Q4" s="46">
        <f t="shared" ref="Q4:Q23" si="4">+(G4*1+H4*2+I4*3+J4*4)/E4</f>
        <v>0.5</v>
      </c>
      <c r="R4" s="2">
        <f t="shared" ref="R4:R23" si="5">+(F4+N4)/D4</f>
        <v>0.33333333333333331</v>
      </c>
      <c r="S4" s="58">
        <f t="shared" ref="S4:S23" si="6">+R4+Q4</f>
        <v>0.83333333333333326</v>
      </c>
      <c r="T4" s="74">
        <f t="shared" ref="T4:T23" si="7">O4/(D4-(F4+N4))</f>
        <v>0.66666666666666663</v>
      </c>
      <c r="U4" s="61">
        <f t="shared" ref="U4:U23" si="8">RANK(R4,$R$4:$R$23)</f>
        <v>18</v>
      </c>
      <c r="V4" s="69">
        <f t="shared" ref="V4:V23" si="9">RANK(S4,$S$4:$S$23)</f>
        <v>13</v>
      </c>
      <c r="W4" s="25">
        <v>1</v>
      </c>
    </row>
    <row r="5" spans="1:23" ht="17.25" x14ac:dyDescent="0.3">
      <c r="A5" s="10" t="s">
        <v>34</v>
      </c>
      <c r="B5" s="1">
        <v>5</v>
      </c>
      <c r="C5" s="122">
        <f t="shared" si="0"/>
        <v>0.25</v>
      </c>
      <c r="D5" s="1">
        <v>12</v>
      </c>
      <c r="E5" s="1">
        <v>8</v>
      </c>
      <c r="F5" s="1">
        <v>2</v>
      </c>
      <c r="G5" s="1">
        <f t="shared" si="1"/>
        <v>0</v>
      </c>
      <c r="H5" s="1">
        <v>2</v>
      </c>
      <c r="I5" s="1">
        <v>0</v>
      </c>
      <c r="J5" s="1">
        <v>0</v>
      </c>
      <c r="K5" s="1">
        <v>5</v>
      </c>
      <c r="L5" s="1">
        <v>1</v>
      </c>
      <c r="M5" s="1">
        <v>3</v>
      </c>
      <c r="N5" s="1">
        <f t="shared" si="2"/>
        <v>4</v>
      </c>
      <c r="O5" s="1">
        <v>5</v>
      </c>
      <c r="P5" s="79">
        <f t="shared" si="3"/>
        <v>0.41666666666666669</v>
      </c>
      <c r="Q5" s="46">
        <f t="shared" si="4"/>
        <v>0.5</v>
      </c>
      <c r="R5" s="2">
        <f t="shared" si="5"/>
        <v>0.5</v>
      </c>
      <c r="S5" s="58">
        <f t="shared" si="6"/>
        <v>1</v>
      </c>
      <c r="T5" s="62">
        <f t="shared" si="7"/>
        <v>0.83333333333333337</v>
      </c>
      <c r="U5" s="61">
        <f t="shared" si="8"/>
        <v>8</v>
      </c>
      <c r="V5" s="69">
        <f t="shared" si="9"/>
        <v>9</v>
      </c>
      <c r="W5" s="25">
        <v>1</v>
      </c>
    </row>
    <row r="6" spans="1:23" ht="17.25" x14ac:dyDescent="0.3">
      <c r="A6" s="10" t="s">
        <v>44</v>
      </c>
      <c r="B6" s="1">
        <v>7</v>
      </c>
      <c r="C6" s="122">
        <f t="shared" si="0"/>
        <v>0.61111111111111116</v>
      </c>
      <c r="D6" s="1">
        <v>23</v>
      </c>
      <c r="E6" s="1">
        <v>18</v>
      </c>
      <c r="F6" s="1">
        <v>11</v>
      </c>
      <c r="G6" s="1">
        <f t="shared" si="1"/>
        <v>9</v>
      </c>
      <c r="H6" s="1">
        <v>2</v>
      </c>
      <c r="I6" s="1">
        <v>0</v>
      </c>
      <c r="J6" s="1">
        <v>0</v>
      </c>
      <c r="K6" s="1">
        <v>8</v>
      </c>
      <c r="L6" s="1">
        <v>7</v>
      </c>
      <c r="M6" s="1">
        <v>6</v>
      </c>
      <c r="N6" s="1">
        <f t="shared" si="2"/>
        <v>5</v>
      </c>
      <c r="O6" s="1">
        <v>0</v>
      </c>
      <c r="P6" s="83">
        <f t="shared" si="3"/>
        <v>0</v>
      </c>
      <c r="Q6" s="46">
        <f t="shared" si="4"/>
        <v>0.72222222222222221</v>
      </c>
      <c r="R6" s="2">
        <f t="shared" si="5"/>
        <v>0.69565217391304346</v>
      </c>
      <c r="S6" s="58">
        <f t="shared" si="6"/>
        <v>1.4178743961352658</v>
      </c>
      <c r="T6" s="63">
        <f t="shared" si="7"/>
        <v>0</v>
      </c>
      <c r="U6" s="61">
        <f t="shared" si="8"/>
        <v>3</v>
      </c>
      <c r="V6" s="69">
        <f t="shared" si="9"/>
        <v>3</v>
      </c>
      <c r="W6" s="25">
        <v>4</v>
      </c>
    </row>
    <row r="7" spans="1:23" ht="17.25" x14ac:dyDescent="0.3">
      <c r="A7" s="10" t="s">
        <v>9</v>
      </c>
      <c r="B7" s="1">
        <v>1</v>
      </c>
      <c r="C7" s="122">
        <f t="shared" si="0"/>
        <v>0</v>
      </c>
      <c r="D7" s="1">
        <v>3</v>
      </c>
      <c r="E7" s="1">
        <v>2</v>
      </c>
      <c r="F7" s="1">
        <v>0</v>
      </c>
      <c r="G7" s="1">
        <f t="shared" si="1"/>
        <v>0</v>
      </c>
      <c r="H7" s="1">
        <v>0</v>
      </c>
      <c r="I7" s="1">
        <v>0</v>
      </c>
      <c r="J7" s="1">
        <v>0</v>
      </c>
      <c r="K7" s="1">
        <v>2</v>
      </c>
      <c r="L7" s="1">
        <v>1</v>
      </c>
      <c r="M7" s="1">
        <v>0</v>
      </c>
      <c r="N7" s="1">
        <f t="shared" si="2"/>
        <v>1</v>
      </c>
      <c r="O7" s="1">
        <v>1</v>
      </c>
      <c r="P7" s="79">
        <f t="shared" si="3"/>
        <v>0.33333333333333331</v>
      </c>
      <c r="Q7" s="46">
        <f t="shared" si="4"/>
        <v>0</v>
      </c>
      <c r="R7" s="2">
        <f t="shared" si="5"/>
        <v>0.33333333333333331</v>
      </c>
      <c r="S7" s="58">
        <f t="shared" si="6"/>
        <v>0.33333333333333331</v>
      </c>
      <c r="T7" s="64">
        <f t="shared" si="7"/>
        <v>0.5</v>
      </c>
      <c r="U7" s="61">
        <f t="shared" si="8"/>
        <v>18</v>
      </c>
      <c r="V7" s="69">
        <f t="shared" si="9"/>
        <v>19</v>
      </c>
      <c r="W7" s="25"/>
    </row>
    <row r="8" spans="1:23" ht="17.25" x14ac:dyDescent="0.3">
      <c r="A8" s="10" t="s">
        <v>4</v>
      </c>
      <c r="B8" s="1">
        <v>2</v>
      </c>
      <c r="C8" s="122">
        <f t="shared" si="0"/>
        <v>0</v>
      </c>
      <c r="D8" s="1">
        <v>6</v>
      </c>
      <c r="E8" s="1">
        <v>3</v>
      </c>
      <c r="F8" s="1">
        <v>0</v>
      </c>
      <c r="G8" s="1">
        <f t="shared" si="1"/>
        <v>0</v>
      </c>
      <c r="H8" s="1">
        <v>0</v>
      </c>
      <c r="I8" s="1">
        <v>0</v>
      </c>
      <c r="J8" s="1">
        <v>0</v>
      </c>
      <c r="K8" s="1">
        <v>3</v>
      </c>
      <c r="L8" s="1">
        <v>1</v>
      </c>
      <c r="M8" s="1">
        <v>1</v>
      </c>
      <c r="N8" s="1">
        <f t="shared" si="2"/>
        <v>3</v>
      </c>
      <c r="O8" s="1">
        <v>3</v>
      </c>
      <c r="P8" s="79">
        <f t="shared" si="3"/>
        <v>0.5</v>
      </c>
      <c r="Q8" s="46">
        <f t="shared" si="4"/>
        <v>0</v>
      </c>
      <c r="R8" s="2">
        <f t="shared" si="5"/>
        <v>0.5</v>
      </c>
      <c r="S8" s="58">
        <f t="shared" si="6"/>
        <v>0.5</v>
      </c>
      <c r="T8" s="62">
        <f t="shared" si="7"/>
        <v>1</v>
      </c>
      <c r="U8" s="61">
        <f t="shared" si="8"/>
        <v>8</v>
      </c>
      <c r="V8" s="69">
        <f t="shared" si="9"/>
        <v>17</v>
      </c>
      <c r="W8" s="25">
        <v>0</v>
      </c>
    </row>
    <row r="9" spans="1:23" ht="17.25" x14ac:dyDescent="0.3">
      <c r="A9" s="10" t="s">
        <v>51</v>
      </c>
      <c r="B9" s="1">
        <v>1</v>
      </c>
      <c r="C9" s="122">
        <f t="shared" si="0"/>
        <v>0.5</v>
      </c>
      <c r="D9" s="1">
        <v>2</v>
      </c>
      <c r="E9" s="1">
        <v>2</v>
      </c>
      <c r="F9" s="1">
        <v>1</v>
      </c>
      <c r="G9" s="1">
        <f t="shared" si="1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2"/>
        <v>0</v>
      </c>
      <c r="O9" s="1">
        <v>1</v>
      </c>
      <c r="P9" s="79">
        <f t="shared" si="3"/>
        <v>0.5</v>
      </c>
      <c r="Q9" s="46">
        <f t="shared" si="4"/>
        <v>0.5</v>
      </c>
      <c r="R9" s="2">
        <f t="shared" si="5"/>
        <v>0.5</v>
      </c>
      <c r="S9" s="58">
        <f t="shared" si="6"/>
        <v>1</v>
      </c>
      <c r="T9" s="62">
        <f t="shared" si="7"/>
        <v>1</v>
      </c>
      <c r="U9" s="61">
        <f t="shared" si="8"/>
        <v>8</v>
      </c>
      <c r="V9" s="69">
        <f t="shared" si="9"/>
        <v>9</v>
      </c>
      <c r="W9" s="25">
        <v>2</v>
      </c>
    </row>
    <row r="10" spans="1:23" ht="17.25" x14ac:dyDescent="0.3">
      <c r="A10" s="10" t="s">
        <v>25</v>
      </c>
      <c r="B10" s="1">
        <v>6</v>
      </c>
      <c r="C10" s="122">
        <f t="shared" si="0"/>
        <v>0.5</v>
      </c>
      <c r="D10" s="1">
        <v>15</v>
      </c>
      <c r="E10" s="1">
        <v>14</v>
      </c>
      <c r="F10" s="1">
        <v>7</v>
      </c>
      <c r="G10" s="1">
        <f t="shared" si="1"/>
        <v>3</v>
      </c>
      <c r="H10" s="1">
        <v>2</v>
      </c>
      <c r="I10" s="1">
        <v>2</v>
      </c>
      <c r="J10" s="1">
        <v>0</v>
      </c>
      <c r="K10" s="1">
        <v>5</v>
      </c>
      <c r="L10" s="1">
        <v>5</v>
      </c>
      <c r="M10" s="1">
        <v>5</v>
      </c>
      <c r="N10" s="1">
        <f t="shared" si="2"/>
        <v>1</v>
      </c>
      <c r="O10" s="1">
        <v>2</v>
      </c>
      <c r="P10" s="83">
        <f t="shared" si="3"/>
        <v>0.13333333333333333</v>
      </c>
      <c r="Q10" s="46">
        <f t="shared" si="4"/>
        <v>0.9285714285714286</v>
      </c>
      <c r="R10" s="2">
        <f t="shared" si="5"/>
        <v>0.53333333333333333</v>
      </c>
      <c r="S10" s="58">
        <f t="shared" si="6"/>
        <v>1.461904761904762</v>
      </c>
      <c r="T10" s="75">
        <f t="shared" si="7"/>
        <v>0.2857142857142857</v>
      </c>
      <c r="U10" s="61">
        <f t="shared" si="8"/>
        <v>7</v>
      </c>
      <c r="V10" s="69">
        <f t="shared" si="9"/>
        <v>2</v>
      </c>
      <c r="W10" s="25"/>
    </row>
    <row r="11" spans="1:23" ht="17.25" x14ac:dyDescent="0.3">
      <c r="A11" s="10" t="s">
        <v>21</v>
      </c>
      <c r="B11" s="1">
        <v>3</v>
      </c>
      <c r="C11" s="122">
        <f t="shared" si="0"/>
        <v>0.25</v>
      </c>
      <c r="D11" s="1">
        <v>5</v>
      </c>
      <c r="E11" s="1">
        <v>4</v>
      </c>
      <c r="F11" s="1">
        <v>1</v>
      </c>
      <c r="G11" s="1">
        <f t="shared" si="1"/>
        <v>1</v>
      </c>
      <c r="H11" s="1">
        <v>0</v>
      </c>
      <c r="I11" s="1">
        <v>0</v>
      </c>
      <c r="J11" s="1">
        <v>0</v>
      </c>
      <c r="K11" s="1">
        <v>3</v>
      </c>
      <c r="L11" s="1">
        <v>1</v>
      </c>
      <c r="M11" s="1">
        <v>0</v>
      </c>
      <c r="N11" s="1">
        <f t="shared" si="2"/>
        <v>1</v>
      </c>
      <c r="O11" s="1">
        <v>1</v>
      </c>
      <c r="P11" s="83">
        <f t="shared" si="3"/>
        <v>0.2</v>
      </c>
      <c r="Q11" s="46">
        <f t="shared" si="4"/>
        <v>0.25</v>
      </c>
      <c r="R11" s="2">
        <f t="shared" si="5"/>
        <v>0.4</v>
      </c>
      <c r="S11" s="58">
        <f t="shared" si="6"/>
        <v>0.65</v>
      </c>
      <c r="T11" s="62">
        <f t="shared" si="7"/>
        <v>0.33333333333333331</v>
      </c>
      <c r="U11" s="61">
        <f t="shared" si="8"/>
        <v>15</v>
      </c>
      <c r="V11" s="69">
        <f t="shared" si="9"/>
        <v>15</v>
      </c>
      <c r="W11" s="25">
        <v>1</v>
      </c>
    </row>
    <row r="12" spans="1:23" ht="17.25" x14ac:dyDescent="0.3">
      <c r="A12" s="10" t="s">
        <v>8</v>
      </c>
      <c r="B12" s="1">
        <v>4</v>
      </c>
      <c r="C12" s="122">
        <f t="shared" si="0"/>
        <v>0.66666666666666663</v>
      </c>
      <c r="D12" s="1">
        <v>9</v>
      </c>
      <c r="E12" s="1">
        <v>6</v>
      </c>
      <c r="F12" s="1">
        <v>4</v>
      </c>
      <c r="G12" s="1">
        <f t="shared" si="1"/>
        <v>3</v>
      </c>
      <c r="H12" s="1">
        <v>1</v>
      </c>
      <c r="I12" s="1">
        <v>0</v>
      </c>
      <c r="J12" s="1">
        <v>0</v>
      </c>
      <c r="K12" s="1">
        <v>5</v>
      </c>
      <c r="L12" s="1">
        <v>0</v>
      </c>
      <c r="M12" s="1">
        <v>5</v>
      </c>
      <c r="N12" s="1">
        <f t="shared" si="2"/>
        <v>3</v>
      </c>
      <c r="O12" s="1">
        <v>0</v>
      </c>
      <c r="P12" s="83">
        <f t="shared" si="3"/>
        <v>0</v>
      </c>
      <c r="Q12" s="46">
        <f t="shared" si="4"/>
        <v>0.83333333333333337</v>
      </c>
      <c r="R12" s="2">
        <f t="shared" si="5"/>
        <v>0.77777777777777779</v>
      </c>
      <c r="S12" s="58">
        <f t="shared" si="6"/>
        <v>1.6111111111111112</v>
      </c>
      <c r="T12" s="64">
        <f t="shared" si="7"/>
        <v>0</v>
      </c>
      <c r="U12" s="61">
        <f t="shared" si="8"/>
        <v>2</v>
      </c>
      <c r="V12" s="69">
        <f t="shared" si="9"/>
        <v>1</v>
      </c>
      <c r="W12" s="25">
        <v>0</v>
      </c>
    </row>
    <row r="13" spans="1:23" ht="17.25" x14ac:dyDescent="0.3">
      <c r="A13" s="10" t="s">
        <v>15</v>
      </c>
      <c r="B13" s="1">
        <v>5</v>
      </c>
      <c r="C13" s="122">
        <f t="shared" si="0"/>
        <v>0.375</v>
      </c>
      <c r="D13" s="1">
        <v>12</v>
      </c>
      <c r="E13" s="1">
        <v>8</v>
      </c>
      <c r="F13" s="1">
        <v>3</v>
      </c>
      <c r="G13" s="1">
        <f t="shared" si="1"/>
        <v>3</v>
      </c>
      <c r="H13" s="1">
        <v>0</v>
      </c>
      <c r="I13" s="1">
        <v>0</v>
      </c>
      <c r="J13" s="1">
        <v>0</v>
      </c>
      <c r="K13" s="1">
        <v>4</v>
      </c>
      <c r="L13" s="1">
        <v>2</v>
      </c>
      <c r="M13" s="1">
        <v>1</v>
      </c>
      <c r="N13" s="1">
        <f t="shared" si="2"/>
        <v>4</v>
      </c>
      <c r="O13" s="1">
        <v>0</v>
      </c>
      <c r="P13" s="83">
        <f t="shared" si="3"/>
        <v>0</v>
      </c>
      <c r="Q13" s="46">
        <f t="shared" si="4"/>
        <v>0.375</v>
      </c>
      <c r="R13" s="2">
        <f t="shared" si="5"/>
        <v>0.58333333333333337</v>
      </c>
      <c r="S13" s="58">
        <f t="shared" si="6"/>
        <v>0.95833333333333337</v>
      </c>
      <c r="T13" s="75">
        <f t="shared" si="7"/>
        <v>0</v>
      </c>
      <c r="U13" s="61">
        <f t="shared" si="8"/>
        <v>4</v>
      </c>
      <c r="V13" s="69">
        <f t="shared" si="9"/>
        <v>12</v>
      </c>
      <c r="W13" s="25">
        <v>2</v>
      </c>
    </row>
    <row r="14" spans="1:23" ht="17.25" x14ac:dyDescent="0.3">
      <c r="A14" s="10" t="s">
        <v>23</v>
      </c>
      <c r="B14" s="1">
        <v>6</v>
      </c>
      <c r="C14" s="122">
        <f t="shared" si="0"/>
        <v>0.1111111111111111</v>
      </c>
      <c r="D14" s="1">
        <v>14</v>
      </c>
      <c r="E14" s="1">
        <v>9</v>
      </c>
      <c r="F14" s="1">
        <v>1</v>
      </c>
      <c r="G14" s="1">
        <f t="shared" si="1"/>
        <v>1</v>
      </c>
      <c r="H14" s="1">
        <v>0</v>
      </c>
      <c r="I14" s="1">
        <v>0</v>
      </c>
      <c r="J14" s="1">
        <v>0</v>
      </c>
      <c r="K14" s="1">
        <v>2</v>
      </c>
      <c r="L14" s="1">
        <v>2</v>
      </c>
      <c r="M14" s="1">
        <v>3</v>
      </c>
      <c r="N14" s="1">
        <f t="shared" si="2"/>
        <v>5</v>
      </c>
      <c r="O14" s="1">
        <v>6</v>
      </c>
      <c r="P14" s="79">
        <f t="shared" si="3"/>
        <v>0.42857142857142855</v>
      </c>
      <c r="Q14" s="46">
        <f t="shared" si="4"/>
        <v>0.1111111111111111</v>
      </c>
      <c r="R14" s="2">
        <f t="shared" si="5"/>
        <v>0.42857142857142855</v>
      </c>
      <c r="S14" s="58">
        <f t="shared" si="6"/>
        <v>0.53968253968253965</v>
      </c>
      <c r="T14" s="74">
        <f t="shared" si="7"/>
        <v>0.75</v>
      </c>
      <c r="U14" s="61">
        <f t="shared" si="8"/>
        <v>14</v>
      </c>
      <c r="V14" s="69">
        <f t="shared" si="9"/>
        <v>16</v>
      </c>
      <c r="W14" s="25">
        <v>6</v>
      </c>
    </row>
    <row r="15" spans="1:23" ht="17.25" x14ac:dyDescent="0.3">
      <c r="A15" s="10" t="s">
        <v>50</v>
      </c>
      <c r="B15" s="1">
        <v>7</v>
      </c>
      <c r="C15" s="122">
        <f t="shared" si="0"/>
        <v>0.46153846153846156</v>
      </c>
      <c r="D15" s="1">
        <v>13</v>
      </c>
      <c r="E15" s="1">
        <v>13</v>
      </c>
      <c r="F15" s="1">
        <v>6</v>
      </c>
      <c r="G15" s="1">
        <f t="shared" si="1"/>
        <v>5</v>
      </c>
      <c r="H15" s="1">
        <v>1</v>
      </c>
      <c r="I15" s="1">
        <v>0</v>
      </c>
      <c r="J15" s="1">
        <v>0</v>
      </c>
      <c r="K15" s="1">
        <v>2</v>
      </c>
      <c r="L15" s="1">
        <v>5</v>
      </c>
      <c r="M15" s="1">
        <v>1</v>
      </c>
      <c r="N15" s="1">
        <f t="shared" si="2"/>
        <v>0</v>
      </c>
      <c r="O15" s="1">
        <v>3</v>
      </c>
      <c r="P15" s="83">
        <f t="shared" si="3"/>
        <v>0.23076923076923078</v>
      </c>
      <c r="Q15" s="46">
        <f t="shared" si="4"/>
        <v>0.53846153846153844</v>
      </c>
      <c r="R15" s="2">
        <f t="shared" si="5"/>
        <v>0.46153846153846156</v>
      </c>
      <c r="S15" s="58">
        <f t="shared" si="6"/>
        <v>1</v>
      </c>
      <c r="T15" s="74">
        <f t="shared" si="7"/>
        <v>0.42857142857142855</v>
      </c>
      <c r="U15" s="61">
        <f t="shared" si="8"/>
        <v>13</v>
      </c>
      <c r="V15" s="69">
        <f t="shared" si="9"/>
        <v>9</v>
      </c>
      <c r="W15" s="25">
        <v>1</v>
      </c>
    </row>
    <row r="16" spans="1:23" ht="17.25" x14ac:dyDescent="0.3">
      <c r="A16" s="10" t="s">
        <v>33</v>
      </c>
      <c r="B16" s="1">
        <v>4</v>
      </c>
      <c r="C16" s="122">
        <f t="shared" si="0"/>
        <v>0.41666666666666669</v>
      </c>
      <c r="D16" s="1">
        <v>14</v>
      </c>
      <c r="E16" s="1">
        <v>12</v>
      </c>
      <c r="F16" s="1">
        <v>5</v>
      </c>
      <c r="G16" s="1">
        <f t="shared" si="1"/>
        <v>3</v>
      </c>
      <c r="H16" s="1">
        <v>0</v>
      </c>
      <c r="I16" s="1">
        <v>2</v>
      </c>
      <c r="J16" s="1">
        <v>0</v>
      </c>
      <c r="K16" s="1">
        <v>5</v>
      </c>
      <c r="L16" s="1">
        <v>3</v>
      </c>
      <c r="M16" s="1">
        <v>2</v>
      </c>
      <c r="N16" s="1">
        <f t="shared" si="2"/>
        <v>2</v>
      </c>
      <c r="O16" s="1">
        <v>1</v>
      </c>
      <c r="P16" s="83">
        <f t="shared" si="3"/>
        <v>7.1428571428571425E-2</v>
      </c>
      <c r="Q16" s="46">
        <f t="shared" si="4"/>
        <v>0.75</v>
      </c>
      <c r="R16" s="2">
        <f t="shared" si="5"/>
        <v>0.5</v>
      </c>
      <c r="S16" s="58">
        <f t="shared" si="6"/>
        <v>1.25</v>
      </c>
      <c r="T16" s="74">
        <f t="shared" si="7"/>
        <v>0.14285714285714285</v>
      </c>
      <c r="U16" s="61">
        <f t="shared" si="8"/>
        <v>8</v>
      </c>
      <c r="V16" s="69">
        <f t="shared" si="9"/>
        <v>5</v>
      </c>
      <c r="W16" s="25">
        <v>4</v>
      </c>
    </row>
    <row r="17" spans="1:23" ht="17.25" x14ac:dyDescent="0.3">
      <c r="A17" s="10" t="s">
        <v>60</v>
      </c>
      <c r="B17" s="1">
        <v>6</v>
      </c>
      <c r="C17" s="122">
        <f t="shared" si="0"/>
        <v>0.44444444444444442</v>
      </c>
      <c r="D17" s="1">
        <v>11</v>
      </c>
      <c r="E17" s="1">
        <v>9</v>
      </c>
      <c r="F17" s="1">
        <v>4</v>
      </c>
      <c r="G17" s="1">
        <f t="shared" si="1"/>
        <v>2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f t="shared" si="2"/>
        <v>2</v>
      </c>
      <c r="O17" s="1">
        <v>1</v>
      </c>
      <c r="P17" s="83">
        <f t="shared" si="3"/>
        <v>9.0909090909090912E-2</v>
      </c>
      <c r="Q17" s="46">
        <f t="shared" si="4"/>
        <v>0.66666666666666663</v>
      </c>
      <c r="R17" s="2">
        <f t="shared" si="5"/>
        <v>0.54545454545454541</v>
      </c>
      <c r="S17" s="58">
        <f t="shared" si="6"/>
        <v>1.2121212121212119</v>
      </c>
      <c r="T17" s="62">
        <f t="shared" si="7"/>
        <v>0.2</v>
      </c>
      <c r="U17" s="61">
        <f t="shared" si="8"/>
        <v>6</v>
      </c>
      <c r="V17" s="69">
        <f t="shared" si="9"/>
        <v>6</v>
      </c>
      <c r="W17" s="25">
        <v>5</v>
      </c>
    </row>
    <row r="18" spans="1:23" ht="17.25" x14ac:dyDescent="0.3">
      <c r="A18" s="10" t="s">
        <v>12</v>
      </c>
      <c r="B18" s="1">
        <v>2</v>
      </c>
      <c r="C18" s="122">
        <f t="shared" si="0"/>
        <v>0</v>
      </c>
      <c r="D18" s="1">
        <v>3</v>
      </c>
      <c r="E18" s="1">
        <v>2</v>
      </c>
      <c r="F18" s="1">
        <v>0</v>
      </c>
      <c r="G18" s="1">
        <f t="shared" si="1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f t="shared" si="2"/>
        <v>1</v>
      </c>
      <c r="O18" s="1">
        <v>0</v>
      </c>
      <c r="P18" s="83">
        <f t="shared" si="3"/>
        <v>0</v>
      </c>
      <c r="Q18" s="46">
        <f t="shared" si="4"/>
        <v>0</v>
      </c>
      <c r="R18" s="2">
        <f t="shared" si="5"/>
        <v>0.33333333333333331</v>
      </c>
      <c r="S18" s="58">
        <f t="shared" si="6"/>
        <v>0.33333333333333331</v>
      </c>
      <c r="T18" s="75">
        <f t="shared" si="7"/>
        <v>0</v>
      </c>
      <c r="U18" s="61">
        <f t="shared" si="8"/>
        <v>18</v>
      </c>
      <c r="V18" s="69">
        <f t="shared" si="9"/>
        <v>19</v>
      </c>
      <c r="W18" s="25"/>
    </row>
    <row r="19" spans="1:23" ht="17.25" x14ac:dyDescent="0.3">
      <c r="A19" s="10" t="s">
        <v>24</v>
      </c>
      <c r="B19" s="1">
        <v>3</v>
      </c>
      <c r="C19" s="122">
        <f t="shared" si="0"/>
        <v>0.5</v>
      </c>
      <c r="D19" s="1">
        <v>8</v>
      </c>
      <c r="E19" s="1">
        <v>2</v>
      </c>
      <c r="F19" s="1">
        <v>1</v>
      </c>
      <c r="G19" s="1">
        <f t="shared" si="1"/>
        <v>1</v>
      </c>
      <c r="H19" s="1">
        <v>0</v>
      </c>
      <c r="I19" s="1">
        <v>0</v>
      </c>
      <c r="J19" s="1">
        <v>0</v>
      </c>
      <c r="K19" s="1">
        <v>5</v>
      </c>
      <c r="L19" s="1">
        <v>2</v>
      </c>
      <c r="M19" s="1">
        <v>5</v>
      </c>
      <c r="N19" s="1">
        <f t="shared" si="2"/>
        <v>6</v>
      </c>
      <c r="O19" s="1">
        <v>0</v>
      </c>
      <c r="P19" s="83">
        <f t="shared" si="3"/>
        <v>0</v>
      </c>
      <c r="Q19" s="46">
        <f t="shared" si="4"/>
        <v>0.5</v>
      </c>
      <c r="R19" s="2">
        <f t="shared" si="5"/>
        <v>0.875</v>
      </c>
      <c r="S19" s="58">
        <f t="shared" si="6"/>
        <v>1.375</v>
      </c>
      <c r="T19" s="62">
        <f t="shared" si="7"/>
        <v>0</v>
      </c>
      <c r="U19" s="61">
        <f t="shared" si="8"/>
        <v>1</v>
      </c>
      <c r="V19" s="69">
        <f t="shared" si="9"/>
        <v>4</v>
      </c>
      <c r="W19" s="25">
        <v>0</v>
      </c>
    </row>
    <row r="20" spans="1:23" ht="17.25" x14ac:dyDescent="0.3">
      <c r="A20" s="10" t="s">
        <v>14</v>
      </c>
      <c r="B20" s="1">
        <v>7</v>
      </c>
      <c r="C20" s="122">
        <f t="shared" si="0"/>
        <v>0.45454545454545453</v>
      </c>
      <c r="D20" s="1">
        <v>14</v>
      </c>
      <c r="E20" s="1">
        <v>11</v>
      </c>
      <c r="F20" s="1">
        <v>5</v>
      </c>
      <c r="G20" s="1">
        <f t="shared" si="1"/>
        <v>4</v>
      </c>
      <c r="H20" s="1">
        <v>1</v>
      </c>
      <c r="I20" s="1">
        <v>0</v>
      </c>
      <c r="J20" s="1">
        <v>0</v>
      </c>
      <c r="K20" s="1">
        <v>5</v>
      </c>
      <c r="L20" s="1">
        <v>5</v>
      </c>
      <c r="M20" s="1">
        <v>1</v>
      </c>
      <c r="N20" s="1">
        <f t="shared" si="2"/>
        <v>3</v>
      </c>
      <c r="O20" s="1">
        <v>3</v>
      </c>
      <c r="P20" s="83">
        <f t="shared" si="3"/>
        <v>0.21428571428571427</v>
      </c>
      <c r="Q20" s="46">
        <f t="shared" si="4"/>
        <v>0.54545454545454541</v>
      </c>
      <c r="R20" s="2">
        <f t="shared" si="5"/>
        <v>0.5714285714285714</v>
      </c>
      <c r="S20" s="58">
        <f t="shared" si="6"/>
        <v>1.1168831168831168</v>
      </c>
      <c r="T20" s="65">
        <f t="shared" si="7"/>
        <v>0.5</v>
      </c>
      <c r="U20" s="61">
        <f t="shared" si="8"/>
        <v>5</v>
      </c>
      <c r="V20" s="69">
        <f t="shared" si="9"/>
        <v>7</v>
      </c>
      <c r="W20" s="25">
        <v>3</v>
      </c>
    </row>
    <row r="21" spans="1:23" ht="17.25" x14ac:dyDescent="0.3">
      <c r="A21" s="10" t="s">
        <v>47</v>
      </c>
      <c r="B21" s="1">
        <v>6</v>
      </c>
      <c r="C21" s="122">
        <f t="shared" si="0"/>
        <v>0.4</v>
      </c>
      <c r="D21" s="1">
        <v>18</v>
      </c>
      <c r="E21" s="1">
        <v>15</v>
      </c>
      <c r="F21" s="1">
        <v>6</v>
      </c>
      <c r="G21" s="1">
        <f t="shared" si="1"/>
        <v>3</v>
      </c>
      <c r="H21" s="1">
        <v>3</v>
      </c>
      <c r="I21" s="1">
        <v>0</v>
      </c>
      <c r="J21" s="1">
        <v>0</v>
      </c>
      <c r="K21" s="1">
        <v>5</v>
      </c>
      <c r="L21" s="1">
        <v>5</v>
      </c>
      <c r="M21" s="1">
        <v>2</v>
      </c>
      <c r="N21" s="1">
        <f t="shared" si="2"/>
        <v>3</v>
      </c>
      <c r="O21" s="1">
        <v>5</v>
      </c>
      <c r="P21" s="83">
        <f t="shared" si="3"/>
        <v>0.27777777777777779</v>
      </c>
      <c r="Q21" s="46">
        <f t="shared" si="4"/>
        <v>0.6</v>
      </c>
      <c r="R21" s="2">
        <f t="shared" si="5"/>
        <v>0.5</v>
      </c>
      <c r="S21" s="58">
        <f t="shared" si="6"/>
        <v>1.1000000000000001</v>
      </c>
      <c r="T21" s="66">
        <f t="shared" si="7"/>
        <v>0.55555555555555558</v>
      </c>
      <c r="U21" s="61">
        <f t="shared" si="8"/>
        <v>8</v>
      </c>
      <c r="V21" s="69">
        <f t="shared" si="9"/>
        <v>8</v>
      </c>
      <c r="W21" s="25">
        <v>0</v>
      </c>
    </row>
    <row r="22" spans="1:23" ht="17.25" x14ac:dyDescent="0.3">
      <c r="A22" s="10" t="s">
        <v>22</v>
      </c>
      <c r="B22" s="1">
        <v>5</v>
      </c>
      <c r="C22" s="122">
        <f t="shared" si="0"/>
        <v>0.22222222222222221</v>
      </c>
      <c r="D22" s="1">
        <v>11</v>
      </c>
      <c r="E22" s="1">
        <v>9</v>
      </c>
      <c r="F22" s="1">
        <v>2</v>
      </c>
      <c r="G22" s="1">
        <f t="shared" si="1"/>
        <v>1</v>
      </c>
      <c r="H22" s="1">
        <v>1</v>
      </c>
      <c r="I22" s="1">
        <v>0</v>
      </c>
      <c r="J22" s="1">
        <v>0</v>
      </c>
      <c r="K22" s="1">
        <v>2</v>
      </c>
      <c r="L22" s="1">
        <v>3</v>
      </c>
      <c r="M22" s="1">
        <v>0</v>
      </c>
      <c r="N22" s="1">
        <f t="shared" si="2"/>
        <v>2</v>
      </c>
      <c r="O22" s="1">
        <v>2</v>
      </c>
      <c r="P22" s="83">
        <f t="shared" si="3"/>
        <v>0.18181818181818182</v>
      </c>
      <c r="Q22" s="46">
        <f t="shared" si="4"/>
        <v>0.33333333333333331</v>
      </c>
      <c r="R22" s="2">
        <f t="shared" si="5"/>
        <v>0.36363636363636365</v>
      </c>
      <c r="S22" s="58">
        <f t="shared" si="6"/>
        <v>0.69696969696969702</v>
      </c>
      <c r="T22" s="65">
        <f t="shared" si="7"/>
        <v>0.2857142857142857</v>
      </c>
      <c r="U22" s="61">
        <f t="shared" si="8"/>
        <v>17</v>
      </c>
      <c r="V22" s="69">
        <f t="shared" si="9"/>
        <v>14</v>
      </c>
      <c r="W22" s="25">
        <v>0</v>
      </c>
    </row>
    <row r="23" spans="1:23" ht="17.25" x14ac:dyDescent="0.3">
      <c r="A23" s="10" t="s">
        <v>54</v>
      </c>
      <c r="B23" s="1">
        <v>2</v>
      </c>
      <c r="C23" s="122">
        <f t="shared" si="0"/>
        <v>0</v>
      </c>
      <c r="D23" s="1">
        <v>5</v>
      </c>
      <c r="E23" s="1">
        <v>3</v>
      </c>
      <c r="F23" s="1">
        <v>0</v>
      </c>
      <c r="G23" s="1">
        <f t="shared" si="1"/>
        <v>0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0</v>
      </c>
      <c r="N23" s="1">
        <f t="shared" si="2"/>
        <v>2</v>
      </c>
      <c r="O23" s="1">
        <v>1</v>
      </c>
      <c r="P23" s="83">
        <f t="shared" si="3"/>
        <v>0.2</v>
      </c>
      <c r="Q23" s="46">
        <f t="shared" si="4"/>
        <v>0</v>
      </c>
      <c r="R23" s="2">
        <f t="shared" si="5"/>
        <v>0.4</v>
      </c>
      <c r="S23" s="58">
        <f t="shared" si="6"/>
        <v>0.4</v>
      </c>
      <c r="T23" s="67">
        <f t="shared" si="7"/>
        <v>0.33333333333333331</v>
      </c>
      <c r="U23" s="61">
        <f t="shared" si="8"/>
        <v>15</v>
      </c>
      <c r="V23" s="69">
        <f t="shared" si="9"/>
        <v>18</v>
      </c>
      <c r="W23" s="25">
        <v>1</v>
      </c>
    </row>
    <row r="24" spans="1:23" ht="17.25" x14ac:dyDescent="0.3">
      <c r="A24" s="11" t="s">
        <v>10</v>
      </c>
      <c r="B24" s="11"/>
      <c r="C24" s="17">
        <f t="shared" ref="C24" si="10">+F24/E24</f>
        <v>0.38607594936708861</v>
      </c>
      <c r="D24" s="11">
        <f t="shared" ref="D24:O24" si="11">SUM(D4:D23)</f>
        <v>207</v>
      </c>
      <c r="E24" s="11">
        <f t="shared" si="11"/>
        <v>158</v>
      </c>
      <c r="F24" s="11">
        <f t="shared" si="11"/>
        <v>61</v>
      </c>
      <c r="G24" s="11">
        <f t="shared" si="11"/>
        <v>41</v>
      </c>
      <c r="H24" s="11">
        <f t="shared" si="11"/>
        <v>15</v>
      </c>
      <c r="I24" s="11">
        <f t="shared" si="11"/>
        <v>5</v>
      </c>
      <c r="J24" s="11">
        <f t="shared" si="11"/>
        <v>0</v>
      </c>
      <c r="K24" s="11">
        <f t="shared" si="11"/>
        <v>63</v>
      </c>
      <c r="L24" s="11">
        <f t="shared" si="11"/>
        <v>48</v>
      </c>
      <c r="M24" s="11">
        <f t="shared" si="11"/>
        <v>37</v>
      </c>
      <c r="N24" s="11">
        <f t="shared" si="11"/>
        <v>49</v>
      </c>
      <c r="O24" s="11">
        <f t="shared" si="11"/>
        <v>39</v>
      </c>
      <c r="P24" s="29">
        <f t="shared" ref="P24" si="12">+O24/D24</f>
        <v>0.18840579710144928</v>
      </c>
      <c r="Q24" s="17"/>
      <c r="R24" s="17"/>
      <c r="S24" s="57"/>
      <c r="T24" s="68"/>
      <c r="U24" s="68"/>
      <c r="V24" s="68"/>
      <c r="W24" s="11">
        <f>SUM(W4:W23)</f>
        <v>31</v>
      </c>
    </row>
    <row r="25" spans="1:23" ht="17.25" x14ac:dyDescent="0.3">
      <c r="A25" s="22"/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23"/>
    </row>
    <row r="26" spans="1:23" ht="17.25" x14ac:dyDescent="0.3">
      <c r="A26" s="4" t="s">
        <v>3</v>
      </c>
    </row>
    <row r="27" spans="1:23" ht="51.75" x14ac:dyDescent="0.3">
      <c r="A27" s="10" t="s">
        <v>27</v>
      </c>
      <c r="B27" s="10" t="s">
        <v>46</v>
      </c>
      <c r="C27" s="10" t="s">
        <v>55</v>
      </c>
      <c r="D27" s="10" t="s">
        <v>41</v>
      </c>
      <c r="E27" s="10" t="s">
        <v>48</v>
      </c>
      <c r="F27" s="10" t="s">
        <v>45</v>
      </c>
      <c r="G27" s="10" t="s">
        <v>38</v>
      </c>
      <c r="H27" s="10" t="s">
        <v>5</v>
      </c>
      <c r="I27" s="10" t="s">
        <v>17</v>
      </c>
      <c r="J27" s="10" t="s">
        <v>26</v>
      </c>
      <c r="K27" s="10" t="s">
        <v>30</v>
      </c>
      <c r="L27" s="10" t="s">
        <v>11</v>
      </c>
      <c r="M27" s="10" t="s">
        <v>6</v>
      </c>
      <c r="N27" s="10" t="s">
        <v>42</v>
      </c>
      <c r="O27" s="10" t="s">
        <v>35</v>
      </c>
      <c r="P27" s="10" t="s">
        <v>49</v>
      </c>
      <c r="Q27" s="10" t="s">
        <v>56</v>
      </c>
      <c r="R27" s="10" t="s">
        <v>68</v>
      </c>
      <c r="S27" s="10" t="s">
        <v>92</v>
      </c>
      <c r="T27" s="10" t="s">
        <v>72</v>
      </c>
      <c r="U27" s="10" t="s">
        <v>71</v>
      </c>
      <c r="V27" s="10" t="s">
        <v>70</v>
      </c>
    </row>
    <row r="28" spans="1:23" ht="17.25" x14ac:dyDescent="0.3">
      <c r="A28" s="10" t="s">
        <v>59</v>
      </c>
      <c r="B28" s="1">
        <v>1</v>
      </c>
      <c r="C28" s="1">
        <v>0</v>
      </c>
      <c r="D28" s="1">
        <v>0</v>
      </c>
      <c r="E28" s="1">
        <v>0</v>
      </c>
      <c r="F28" s="1">
        <v>6</v>
      </c>
      <c r="G28" s="1">
        <v>3</v>
      </c>
      <c r="H28" s="6">
        <v>0.33300000000000002</v>
      </c>
      <c r="I28" s="1">
        <v>1</v>
      </c>
      <c r="J28" s="1">
        <v>0</v>
      </c>
      <c r="K28" s="1">
        <v>3</v>
      </c>
      <c r="L28" s="1">
        <v>0</v>
      </c>
      <c r="M28" s="1">
        <v>0</v>
      </c>
      <c r="N28" s="1">
        <v>5</v>
      </c>
      <c r="O28" s="1">
        <v>3</v>
      </c>
      <c r="P28" s="3">
        <f>+O28*9/H28</f>
        <v>81.081081081081081</v>
      </c>
      <c r="Q28" s="38">
        <f t="shared" ref="Q28:Q36" si="13">(K28+L28)/H28</f>
        <v>9.0090090090090094</v>
      </c>
      <c r="R28" s="39">
        <f t="shared" ref="R28:R36" si="14">I28/H28</f>
        <v>3.0030030030030028</v>
      </c>
      <c r="S28" s="39">
        <f t="shared" ref="S28:S35" si="15">H28/B28</f>
        <v>0.33300000000000002</v>
      </c>
      <c r="T28" s="40">
        <f t="shared" ref="T28:T36" si="16">M28/H28</f>
        <v>0</v>
      </c>
      <c r="U28" s="33">
        <f>O28/N28</f>
        <v>0.6</v>
      </c>
      <c r="V28" s="38">
        <f t="shared" ref="V28:V36" si="17">(I28+K28+L28)/H28</f>
        <v>12.012012012012011</v>
      </c>
    </row>
    <row r="29" spans="1:23" ht="17.25" x14ac:dyDescent="0.3">
      <c r="A29" s="10" t="s">
        <v>96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6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3">
        <v>0</v>
      </c>
      <c r="Q29" s="38" t="e">
        <f t="shared" si="13"/>
        <v>#DIV/0!</v>
      </c>
      <c r="R29" s="39" t="e">
        <f t="shared" si="14"/>
        <v>#DIV/0!</v>
      </c>
      <c r="S29" s="39" t="e">
        <f t="shared" si="15"/>
        <v>#DIV/0!</v>
      </c>
      <c r="T29" s="40" t="e">
        <f t="shared" si="16"/>
        <v>#DIV/0!</v>
      </c>
      <c r="U29" s="33">
        <v>1</v>
      </c>
      <c r="V29" s="38" t="e">
        <f t="shared" si="17"/>
        <v>#DIV/0!</v>
      </c>
    </row>
    <row r="30" spans="1:23" ht="17.25" x14ac:dyDescent="0.3">
      <c r="A30" s="10" t="s">
        <v>51</v>
      </c>
      <c r="B30" s="1">
        <v>1</v>
      </c>
      <c r="C30" s="1">
        <v>0</v>
      </c>
      <c r="D30" s="1">
        <v>0</v>
      </c>
      <c r="E30" s="1">
        <v>0</v>
      </c>
      <c r="F30" s="1">
        <v>3</v>
      </c>
      <c r="G30" s="1">
        <v>2</v>
      </c>
      <c r="H30" s="6">
        <v>0.33333299999999999</v>
      </c>
      <c r="I30" s="1">
        <v>1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3">
        <f t="shared" ref="P30:P35" si="18">+O30*9/H30</f>
        <v>0</v>
      </c>
      <c r="Q30" s="38">
        <f t="shared" si="13"/>
        <v>3.0000030000030002</v>
      </c>
      <c r="R30" s="39">
        <f t="shared" si="14"/>
        <v>3.0000030000030002</v>
      </c>
      <c r="S30" s="39">
        <f t="shared" si="15"/>
        <v>0.33333299999999999</v>
      </c>
      <c r="T30" s="40">
        <f t="shared" si="16"/>
        <v>0</v>
      </c>
      <c r="U30" s="33">
        <v>1</v>
      </c>
      <c r="V30" s="38">
        <f t="shared" si="17"/>
        <v>6.0000060000060005</v>
      </c>
    </row>
    <row r="31" spans="1:23" ht="17.25" x14ac:dyDescent="0.3">
      <c r="A31" s="10" t="s">
        <v>15</v>
      </c>
      <c r="B31" s="1">
        <v>4</v>
      </c>
      <c r="C31" s="1">
        <v>0</v>
      </c>
      <c r="D31" s="1">
        <v>1</v>
      </c>
      <c r="E31" s="1">
        <v>1</v>
      </c>
      <c r="F31" s="1">
        <v>54</v>
      </c>
      <c r="G31" s="1">
        <v>48</v>
      </c>
      <c r="H31" s="6">
        <v>9</v>
      </c>
      <c r="I31" s="1">
        <v>21</v>
      </c>
      <c r="J31" s="1">
        <v>1</v>
      </c>
      <c r="K31" s="1">
        <v>6</v>
      </c>
      <c r="L31" s="1">
        <v>0</v>
      </c>
      <c r="M31" s="1">
        <v>10</v>
      </c>
      <c r="N31" s="1">
        <v>19</v>
      </c>
      <c r="O31" s="1">
        <v>16</v>
      </c>
      <c r="P31" s="3">
        <f t="shared" si="18"/>
        <v>16</v>
      </c>
      <c r="Q31" s="38">
        <f t="shared" si="13"/>
        <v>0.66666666666666663</v>
      </c>
      <c r="R31" s="39">
        <f t="shared" si="14"/>
        <v>2.3333333333333335</v>
      </c>
      <c r="S31" s="39">
        <f t="shared" si="15"/>
        <v>2.25</v>
      </c>
      <c r="T31" s="40">
        <f t="shared" si="16"/>
        <v>1.1111111111111112</v>
      </c>
      <c r="U31" s="33">
        <f t="shared" ref="U31:U36" si="19">O31/N31</f>
        <v>0.84210526315789469</v>
      </c>
      <c r="V31" s="38">
        <f t="shared" si="17"/>
        <v>3</v>
      </c>
    </row>
    <row r="32" spans="1:23" ht="17.25" x14ac:dyDescent="0.3">
      <c r="A32" s="10" t="s">
        <v>50</v>
      </c>
      <c r="B32" s="1">
        <v>5</v>
      </c>
      <c r="C32" s="1">
        <v>2</v>
      </c>
      <c r="D32" s="1">
        <v>2</v>
      </c>
      <c r="E32" s="1">
        <v>0</v>
      </c>
      <c r="F32" s="1">
        <v>55</v>
      </c>
      <c r="G32" s="1">
        <v>35</v>
      </c>
      <c r="H32" s="6">
        <v>6</v>
      </c>
      <c r="I32" s="1">
        <v>16</v>
      </c>
      <c r="J32" s="1">
        <v>0</v>
      </c>
      <c r="K32" s="1">
        <v>19</v>
      </c>
      <c r="L32" s="1">
        <v>1</v>
      </c>
      <c r="M32" s="1">
        <v>6</v>
      </c>
      <c r="N32" s="1">
        <v>29</v>
      </c>
      <c r="O32" s="1">
        <v>24</v>
      </c>
      <c r="P32" s="3">
        <f t="shared" si="18"/>
        <v>36</v>
      </c>
      <c r="Q32" s="38">
        <f t="shared" si="13"/>
        <v>3.3333333333333335</v>
      </c>
      <c r="R32" s="39">
        <f t="shared" si="14"/>
        <v>2.6666666666666665</v>
      </c>
      <c r="S32" s="39">
        <f t="shared" si="15"/>
        <v>1.2</v>
      </c>
      <c r="T32" s="40">
        <f t="shared" si="16"/>
        <v>1</v>
      </c>
      <c r="U32" s="33">
        <f t="shared" si="19"/>
        <v>0.82758620689655171</v>
      </c>
      <c r="V32" s="38">
        <f t="shared" si="17"/>
        <v>6</v>
      </c>
    </row>
    <row r="33" spans="1:22" ht="17.25" x14ac:dyDescent="0.3">
      <c r="A33" s="10" t="s">
        <v>33</v>
      </c>
      <c r="B33" s="1">
        <v>5</v>
      </c>
      <c r="C33" s="1">
        <v>1</v>
      </c>
      <c r="D33" s="1">
        <v>2</v>
      </c>
      <c r="E33" s="1">
        <v>0</v>
      </c>
      <c r="F33" s="1">
        <f>67+14</f>
        <v>81</v>
      </c>
      <c r="G33" s="1">
        <v>58</v>
      </c>
      <c r="H33" s="6">
        <v>11.333299999999999</v>
      </c>
      <c r="I33" s="1">
        <v>28</v>
      </c>
      <c r="J33" s="1">
        <v>0</v>
      </c>
      <c r="K33" s="1">
        <v>19</v>
      </c>
      <c r="L33" s="1">
        <v>2</v>
      </c>
      <c r="M33" s="1">
        <v>15</v>
      </c>
      <c r="N33" s="1">
        <v>35</v>
      </c>
      <c r="O33" s="1">
        <v>29</v>
      </c>
      <c r="P33" s="3">
        <f t="shared" si="18"/>
        <v>23.029479498469115</v>
      </c>
      <c r="Q33" s="38">
        <f t="shared" si="13"/>
        <v>1.852946626313607</v>
      </c>
      <c r="R33" s="39">
        <f t="shared" si="14"/>
        <v>2.4705955017514758</v>
      </c>
      <c r="S33" s="39">
        <f t="shared" si="15"/>
        <v>2.2666599999999999</v>
      </c>
      <c r="T33" s="40">
        <f t="shared" si="16"/>
        <v>1.3235333045097193</v>
      </c>
      <c r="U33" s="33">
        <f t="shared" si="19"/>
        <v>0.82857142857142863</v>
      </c>
      <c r="V33" s="38">
        <f t="shared" si="17"/>
        <v>4.3235421280650828</v>
      </c>
    </row>
    <row r="34" spans="1:22" ht="17.25" x14ac:dyDescent="0.3">
      <c r="A34" s="10" t="s">
        <v>47</v>
      </c>
      <c r="B34" s="1">
        <v>1</v>
      </c>
      <c r="C34" s="1">
        <v>0</v>
      </c>
      <c r="D34" s="1">
        <v>0</v>
      </c>
      <c r="E34" s="1">
        <v>1</v>
      </c>
      <c r="F34" s="1">
        <v>2</v>
      </c>
      <c r="G34" s="1">
        <v>1</v>
      </c>
      <c r="H34" s="6">
        <v>0.33333333333300003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0</v>
      </c>
      <c r="P34" s="3">
        <f t="shared" si="18"/>
        <v>0</v>
      </c>
      <c r="Q34" s="38">
        <f t="shared" si="13"/>
        <v>3.0000000000029998</v>
      </c>
      <c r="R34" s="39">
        <f t="shared" si="14"/>
        <v>0</v>
      </c>
      <c r="S34" s="39">
        <f t="shared" si="15"/>
        <v>0.33333333333300003</v>
      </c>
      <c r="T34" s="40">
        <f t="shared" si="16"/>
        <v>0</v>
      </c>
      <c r="U34" s="33">
        <f t="shared" si="19"/>
        <v>0</v>
      </c>
      <c r="V34" s="38">
        <f t="shared" si="17"/>
        <v>3.0000000000029998</v>
      </c>
    </row>
    <row r="35" spans="1:22" ht="17.25" x14ac:dyDescent="0.3">
      <c r="A35" s="10" t="s">
        <v>22</v>
      </c>
      <c r="B35" s="1">
        <v>3</v>
      </c>
      <c r="C35" s="1">
        <v>0</v>
      </c>
      <c r="D35" s="1">
        <v>0</v>
      </c>
      <c r="E35" s="1">
        <v>0</v>
      </c>
      <c r="F35" s="1">
        <v>25</v>
      </c>
      <c r="G35" s="1">
        <v>19</v>
      </c>
      <c r="H35" s="6">
        <v>3.6666666600000002</v>
      </c>
      <c r="I35" s="1">
        <v>8</v>
      </c>
      <c r="J35" s="1">
        <v>0</v>
      </c>
      <c r="K35" s="1">
        <v>3</v>
      </c>
      <c r="L35" s="1">
        <v>3</v>
      </c>
      <c r="M35" s="1">
        <v>5</v>
      </c>
      <c r="N35" s="1">
        <v>8</v>
      </c>
      <c r="O35" s="1">
        <v>8</v>
      </c>
      <c r="P35" s="3">
        <f t="shared" si="18"/>
        <v>19.636363672066114</v>
      </c>
      <c r="Q35" s="38">
        <f t="shared" si="13"/>
        <v>1.636363639338843</v>
      </c>
      <c r="R35" s="39">
        <f t="shared" si="14"/>
        <v>2.181818185785124</v>
      </c>
      <c r="S35" s="39">
        <f t="shared" si="15"/>
        <v>1.2222222200000001</v>
      </c>
      <c r="T35" s="40">
        <f t="shared" si="16"/>
        <v>1.3636363661157025</v>
      </c>
      <c r="U35" s="33">
        <f t="shared" si="19"/>
        <v>1</v>
      </c>
      <c r="V35" s="38">
        <f t="shared" si="17"/>
        <v>3.818181825123967</v>
      </c>
    </row>
    <row r="36" spans="1:22" ht="17.25" x14ac:dyDescent="0.3">
      <c r="A36" s="11" t="s">
        <v>10</v>
      </c>
      <c r="B36" s="11"/>
      <c r="C36" s="11">
        <f t="shared" ref="C36:O36" si="20">SUM(C28:C35)</f>
        <v>3</v>
      </c>
      <c r="D36" s="11">
        <f t="shared" si="20"/>
        <v>5</v>
      </c>
      <c r="E36" s="11">
        <f t="shared" si="20"/>
        <v>2</v>
      </c>
      <c r="F36" s="11">
        <f t="shared" si="20"/>
        <v>226</v>
      </c>
      <c r="G36" s="11">
        <f t="shared" si="20"/>
        <v>166</v>
      </c>
      <c r="H36" s="15">
        <f t="shared" si="20"/>
        <v>30.999632993333002</v>
      </c>
      <c r="I36" s="11">
        <f t="shared" si="20"/>
        <v>75</v>
      </c>
      <c r="J36" s="11">
        <f t="shared" si="20"/>
        <v>1</v>
      </c>
      <c r="K36" s="11">
        <f t="shared" si="20"/>
        <v>51</v>
      </c>
      <c r="L36" s="11">
        <f t="shared" si="20"/>
        <v>7</v>
      </c>
      <c r="M36" s="11">
        <f t="shared" si="20"/>
        <v>36</v>
      </c>
      <c r="N36" s="11">
        <f t="shared" si="20"/>
        <v>97</v>
      </c>
      <c r="O36" s="11">
        <f t="shared" si="20"/>
        <v>80</v>
      </c>
      <c r="P36" s="16">
        <f t="shared" ref="P36" si="21">+O36*9/H36</f>
        <v>23.226081423442924</v>
      </c>
      <c r="Q36" s="34">
        <f t="shared" si="13"/>
        <v>1.8709898924440134</v>
      </c>
      <c r="R36" s="35">
        <f t="shared" si="14"/>
        <v>2.4193834816086381</v>
      </c>
      <c r="S36" s="35"/>
      <c r="T36" s="36">
        <f t="shared" si="16"/>
        <v>1.1613040711721463</v>
      </c>
      <c r="U36" s="37">
        <f t="shared" si="19"/>
        <v>0.82474226804123707</v>
      </c>
      <c r="V36" s="34">
        <f t="shared" si="17"/>
        <v>4.2903733740526508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67C6-1F6A-4F17-8A23-2E6049D735AF}">
  <dimension ref="A1:Y36"/>
  <sheetViews>
    <sheetView zoomScale="70" zoomScaleNormal="70" workbookViewId="0">
      <selection activeCell="AG16" sqref="AG16"/>
    </sheetView>
  </sheetViews>
  <sheetFormatPr defaultColWidth="9" defaultRowHeight="16.5" x14ac:dyDescent="0.3"/>
  <cols>
    <col min="1" max="18" width="8.125" customWidth="1"/>
    <col min="19" max="19" width="10.75" customWidth="1"/>
    <col min="20" max="20" width="8.125" customWidth="1"/>
  </cols>
  <sheetData>
    <row r="1" spans="1:25" ht="26.25" x14ac:dyDescent="0.3">
      <c r="A1" s="24" t="s">
        <v>94</v>
      </c>
    </row>
    <row r="2" spans="1:25" ht="17.25" x14ac:dyDescent="0.3">
      <c r="A2" s="4" t="s">
        <v>1</v>
      </c>
    </row>
    <row r="3" spans="1:25" ht="34.5" x14ac:dyDescent="0.3">
      <c r="A3" s="10" t="s">
        <v>32</v>
      </c>
      <c r="B3" s="10" t="s">
        <v>13</v>
      </c>
      <c r="C3" s="10" t="s">
        <v>57</v>
      </c>
      <c r="D3" s="10" t="s">
        <v>19</v>
      </c>
      <c r="E3" s="10" t="s">
        <v>38</v>
      </c>
      <c r="F3" s="10" t="s">
        <v>53</v>
      </c>
      <c r="G3" s="10" t="s">
        <v>81</v>
      </c>
      <c r="H3" s="10" t="s">
        <v>74</v>
      </c>
      <c r="I3" s="10" t="s">
        <v>0</v>
      </c>
      <c r="J3" s="10" t="s">
        <v>84</v>
      </c>
      <c r="K3" s="10" t="s">
        <v>31</v>
      </c>
      <c r="L3" s="10" t="s">
        <v>36</v>
      </c>
      <c r="M3" s="10" t="s">
        <v>40</v>
      </c>
      <c r="N3" s="10" t="s">
        <v>29</v>
      </c>
      <c r="O3" s="10" t="s">
        <v>58</v>
      </c>
      <c r="P3" s="10" t="s">
        <v>28</v>
      </c>
      <c r="Q3" s="10" t="s">
        <v>43</v>
      </c>
      <c r="R3" s="10" t="s">
        <v>37</v>
      </c>
      <c r="S3" s="43" t="s">
        <v>85</v>
      </c>
      <c r="T3" s="10" t="s">
        <v>87</v>
      </c>
      <c r="U3" s="10" t="s">
        <v>73</v>
      </c>
      <c r="V3" s="10" t="s">
        <v>88</v>
      </c>
      <c r="W3" s="10" t="s">
        <v>90</v>
      </c>
    </row>
    <row r="4" spans="1:25" ht="17.25" x14ac:dyDescent="0.3">
      <c r="A4" s="10" t="s">
        <v>59</v>
      </c>
      <c r="B4" s="1">
        <v>2</v>
      </c>
      <c r="C4" s="2">
        <f>+F4/E4</f>
        <v>0</v>
      </c>
      <c r="D4" s="1">
        <v>1</v>
      </c>
      <c r="E4" s="1">
        <v>1</v>
      </c>
      <c r="F4" s="1">
        <v>0</v>
      </c>
      <c r="G4" s="1">
        <f t="shared" ref="G4:G23" si="0">+F4-(H4+I4+J4)</f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2</v>
      </c>
      <c r="N4" s="1">
        <v>0</v>
      </c>
      <c r="O4" s="1">
        <v>1</v>
      </c>
      <c r="P4" s="79">
        <f>+O4/D4</f>
        <v>1</v>
      </c>
      <c r="Q4" s="46">
        <f>+(G4*1+H4*2+I4*3+J4*4)/E4</f>
        <v>0</v>
      </c>
      <c r="R4" s="2">
        <f>+(F4+N4)/D4</f>
        <v>0</v>
      </c>
      <c r="S4" s="58">
        <f>+R4+Q4</f>
        <v>0</v>
      </c>
      <c r="T4" s="76">
        <f>O4/(D4-(F4+N4))</f>
        <v>1</v>
      </c>
      <c r="U4" s="61">
        <f t="shared" ref="U4:U23" si="1">RANK(R4,$R$4:$R$23)</f>
        <v>17</v>
      </c>
      <c r="V4" s="69">
        <f t="shared" ref="V4:V23" si="2">RANK(S4,$S$4:$S$23)</f>
        <v>17</v>
      </c>
      <c r="W4" s="25"/>
      <c r="Y4" s="80"/>
    </row>
    <row r="5" spans="1:25" ht="17.25" x14ac:dyDescent="0.3">
      <c r="A5" s="10" t="s">
        <v>34</v>
      </c>
      <c r="B5" s="1">
        <v>0</v>
      </c>
      <c r="C5" s="2">
        <v>0</v>
      </c>
      <c r="D5" s="1">
        <v>0</v>
      </c>
      <c r="E5" s="1">
        <v>0</v>
      </c>
      <c r="F5" s="1">
        <v>0</v>
      </c>
      <c r="G5" s="1">
        <f t="shared" si="0"/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30"/>
      <c r="Q5" s="46"/>
      <c r="R5" s="2"/>
      <c r="S5" s="58"/>
      <c r="T5" s="76"/>
      <c r="U5" s="61">
        <f t="shared" si="1"/>
        <v>17</v>
      </c>
      <c r="V5" s="69">
        <f t="shared" si="2"/>
        <v>17</v>
      </c>
      <c r="W5" s="25"/>
      <c r="Y5" s="80"/>
    </row>
    <row r="6" spans="1:25" ht="17.25" x14ac:dyDescent="0.3">
      <c r="A6" s="10" t="s">
        <v>44</v>
      </c>
      <c r="B6" s="1">
        <v>5</v>
      </c>
      <c r="C6" s="2">
        <f>+F6/E6</f>
        <v>0.46666666666666667</v>
      </c>
      <c r="D6" s="1">
        <v>16</v>
      </c>
      <c r="E6" s="1">
        <v>15</v>
      </c>
      <c r="F6" s="1">
        <v>7</v>
      </c>
      <c r="G6" s="1">
        <f t="shared" si="0"/>
        <v>4</v>
      </c>
      <c r="H6" s="1">
        <v>3</v>
      </c>
      <c r="I6" s="1">
        <v>0</v>
      </c>
      <c r="J6" s="1">
        <v>0</v>
      </c>
      <c r="K6" s="1">
        <v>4</v>
      </c>
      <c r="L6" s="1">
        <v>8</v>
      </c>
      <c r="M6" s="1">
        <v>4</v>
      </c>
      <c r="N6" s="1">
        <v>1</v>
      </c>
      <c r="O6" s="1">
        <v>0</v>
      </c>
      <c r="P6" s="30">
        <f>+O6/D6</f>
        <v>0</v>
      </c>
      <c r="Q6" s="46">
        <f>+(G6*1+H6*2+I6*3+J6*4)/E6</f>
        <v>0.66666666666666663</v>
      </c>
      <c r="R6" s="2">
        <f>+(F6+N6)/D6</f>
        <v>0.5</v>
      </c>
      <c r="S6" s="58">
        <f>+R6+Q6</f>
        <v>1.1666666666666665</v>
      </c>
      <c r="T6" s="76">
        <f>O6/(D6-(F6+N6))</f>
        <v>0</v>
      </c>
      <c r="U6" s="61">
        <f t="shared" si="1"/>
        <v>8</v>
      </c>
      <c r="V6" s="69">
        <f t="shared" si="2"/>
        <v>4</v>
      </c>
      <c r="W6" s="25">
        <v>1</v>
      </c>
      <c r="Y6" s="80"/>
    </row>
    <row r="7" spans="1:25" ht="17.25" x14ac:dyDescent="0.3">
      <c r="A7" s="10" t="s">
        <v>9</v>
      </c>
      <c r="B7" s="1">
        <v>1</v>
      </c>
      <c r="C7" s="2">
        <v>0</v>
      </c>
      <c r="D7" s="1">
        <v>3</v>
      </c>
      <c r="E7" s="1">
        <v>0</v>
      </c>
      <c r="F7" s="1">
        <v>0</v>
      </c>
      <c r="G7" s="1">
        <f t="shared" si="0"/>
        <v>0</v>
      </c>
      <c r="H7" s="1">
        <v>0</v>
      </c>
      <c r="I7" s="1">
        <v>0</v>
      </c>
      <c r="J7" s="1">
        <v>0</v>
      </c>
      <c r="K7" s="1">
        <v>2</v>
      </c>
      <c r="L7" s="1">
        <v>2</v>
      </c>
      <c r="M7" s="1">
        <v>1</v>
      </c>
      <c r="N7" s="1">
        <v>3</v>
      </c>
      <c r="O7" s="1">
        <v>0</v>
      </c>
      <c r="P7" s="30">
        <f>+O7/D7</f>
        <v>0</v>
      </c>
      <c r="Q7" s="46">
        <v>0</v>
      </c>
      <c r="R7" s="2">
        <f>+(F7+N7)/D7</f>
        <v>1</v>
      </c>
      <c r="S7" s="58">
        <f>+R7+Q7</f>
        <v>1</v>
      </c>
      <c r="T7" s="76">
        <v>0</v>
      </c>
      <c r="U7" s="61">
        <f t="shared" si="1"/>
        <v>1</v>
      </c>
      <c r="V7" s="69">
        <f t="shared" si="2"/>
        <v>10</v>
      </c>
      <c r="W7" s="25"/>
      <c r="Y7" s="80"/>
    </row>
    <row r="8" spans="1:25" ht="17.25" x14ac:dyDescent="0.3">
      <c r="A8" s="10" t="s">
        <v>4</v>
      </c>
      <c r="B8" s="1">
        <v>1</v>
      </c>
      <c r="C8" s="2">
        <f>+F8/E8</f>
        <v>0.5</v>
      </c>
      <c r="D8" s="1">
        <v>3</v>
      </c>
      <c r="E8" s="1">
        <v>2</v>
      </c>
      <c r="F8" s="1">
        <v>1</v>
      </c>
      <c r="G8" s="1">
        <f t="shared" si="0"/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79">
        <f>+O8/D8</f>
        <v>0.33333333333333331</v>
      </c>
      <c r="Q8" s="46">
        <f>+(G8*1+H8*2+I8*3+J8*4)/E8</f>
        <v>0.5</v>
      </c>
      <c r="R8" s="2">
        <f>+(F8+N8)/D8</f>
        <v>0.66666666666666663</v>
      </c>
      <c r="S8" s="58">
        <f>+R8+Q8</f>
        <v>1.1666666666666665</v>
      </c>
      <c r="T8" s="76">
        <f>O8/(D8-(F8+N8))</f>
        <v>1</v>
      </c>
      <c r="U8" s="61">
        <f t="shared" si="1"/>
        <v>2</v>
      </c>
      <c r="V8" s="69">
        <f t="shared" si="2"/>
        <v>4</v>
      </c>
      <c r="W8" s="25"/>
      <c r="Y8" s="80"/>
    </row>
    <row r="9" spans="1:25" ht="17.25" x14ac:dyDescent="0.3">
      <c r="A9" s="10" t="s">
        <v>51</v>
      </c>
      <c r="B9" s="1">
        <v>0</v>
      </c>
      <c r="C9" s="2">
        <v>0</v>
      </c>
      <c r="D9" s="1">
        <v>0</v>
      </c>
      <c r="E9" s="1">
        <v>0</v>
      </c>
      <c r="F9" s="1">
        <v>0</v>
      </c>
      <c r="G9" s="1">
        <f t="shared" si="0"/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30"/>
      <c r="Q9" s="46"/>
      <c r="R9" s="2"/>
      <c r="S9" s="58"/>
      <c r="T9" s="76"/>
      <c r="U9" s="61">
        <f t="shared" si="1"/>
        <v>17</v>
      </c>
      <c r="V9" s="69">
        <f t="shared" si="2"/>
        <v>17</v>
      </c>
      <c r="W9" s="25"/>
      <c r="Y9" s="80"/>
    </row>
    <row r="10" spans="1:25" ht="17.25" x14ac:dyDescent="0.3">
      <c r="A10" s="10" t="s">
        <v>25</v>
      </c>
      <c r="B10" s="1">
        <v>4</v>
      </c>
      <c r="C10" s="2">
        <f t="shared" ref="C10:C24" si="3">+F10/E10</f>
        <v>0.7</v>
      </c>
      <c r="D10" s="1">
        <v>12</v>
      </c>
      <c r="E10" s="1">
        <v>10</v>
      </c>
      <c r="F10" s="1">
        <v>7</v>
      </c>
      <c r="G10" s="1">
        <f t="shared" si="0"/>
        <v>4</v>
      </c>
      <c r="H10" s="1">
        <v>2</v>
      </c>
      <c r="I10" s="1">
        <v>1</v>
      </c>
      <c r="J10" s="1">
        <v>0</v>
      </c>
      <c r="K10" s="1">
        <v>5</v>
      </c>
      <c r="L10" s="1">
        <v>4</v>
      </c>
      <c r="M10" s="1">
        <v>4</v>
      </c>
      <c r="N10" s="1">
        <v>0</v>
      </c>
      <c r="O10" s="1">
        <v>0</v>
      </c>
      <c r="P10" s="30">
        <f t="shared" ref="P10:P23" si="4">+O10/D10</f>
        <v>0</v>
      </c>
      <c r="Q10" s="46">
        <f t="shared" ref="Q10:Q23" si="5">+(G10*1+H10*2+I10*3+J10*4)/E10</f>
        <v>1.1000000000000001</v>
      </c>
      <c r="R10" s="2">
        <f t="shared" ref="R10:R23" si="6">+(F10+N10)/D10</f>
        <v>0.58333333333333337</v>
      </c>
      <c r="S10" s="58">
        <f t="shared" ref="S10:S23" si="7">+R10+Q10</f>
        <v>1.6833333333333336</v>
      </c>
      <c r="T10" s="76">
        <f t="shared" ref="T10:T23" si="8">O10/(D10-(F10+N10))</f>
        <v>0</v>
      </c>
      <c r="U10" s="61">
        <f t="shared" si="1"/>
        <v>5</v>
      </c>
      <c r="V10" s="69">
        <f t="shared" si="2"/>
        <v>1</v>
      </c>
      <c r="W10" s="25">
        <v>2</v>
      </c>
      <c r="Y10" s="80"/>
    </row>
    <row r="11" spans="1:25" ht="17.25" x14ac:dyDescent="0.3">
      <c r="A11" s="10" t="s">
        <v>21</v>
      </c>
      <c r="B11" s="1">
        <v>4</v>
      </c>
      <c r="C11" s="2">
        <f t="shared" si="3"/>
        <v>0.2857142857142857</v>
      </c>
      <c r="D11" s="1">
        <v>7</v>
      </c>
      <c r="E11" s="1">
        <v>7</v>
      </c>
      <c r="F11" s="1">
        <v>2</v>
      </c>
      <c r="G11" s="1">
        <f t="shared" si="0"/>
        <v>2</v>
      </c>
      <c r="H11" s="1">
        <v>0</v>
      </c>
      <c r="I11" s="1">
        <v>0</v>
      </c>
      <c r="J11" s="1">
        <v>0</v>
      </c>
      <c r="K11" s="1">
        <v>3</v>
      </c>
      <c r="L11" s="1">
        <v>0</v>
      </c>
      <c r="M11" s="1">
        <v>2</v>
      </c>
      <c r="N11" s="1">
        <v>0</v>
      </c>
      <c r="O11" s="1">
        <v>1</v>
      </c>
      <c r="P11" s="30">
        <f t="shared" si="4"/>
        <v>0.14285714285714285</v>
      </c>
      <c r="Q11" s="46">
        <f t="shared" si="5"/>
        <v>0.2857142857142857</v>
      </c>
      <c r="R11" s="2">
        <f t="shared" si="6"/>
        <v>0.2857142857142857</v>
      </c>
      <c r="S11" s="58">
        <f t="shared" si="7"/>
        <v>0.5714285714285714</v>
      </c>
      <c r="T11" s="76">
        <f t="shared" si="8"/>
        <v>0.2</v>
      </c>
      <c r="U11" s="61">
        <f t="shared" si="1"/>
        <v>15</v>
      </c>
      <c r="V11" s="69">
        <f t="shared" si="2"/>
        <v>13</v>
      </c>
      <c r="W11" s="25">
        <v>1</v>
      </c>
      <c r="Y11" s="80"/>
    </row>
    <row r="12" spans="1:25" ht="17.25" x14ac:dyDescent="0.3">
      <c r="A12" s="10" t="s">
        <v>8</v>
      </c>
      <c r="B12" s="1">
        <v>5</v>
      </c>
      <c r="C12" s="2">
        <f t="shared" si="3"/>
        <v>0</v>
      </c>
      <c r="D12" s="1">
        <v>8</v>
      </c>
      <c r="E12" s="1">
        <v>4</v>
      </c>
      <c r="F12" s="1">
        <v>0</v>
      </c>
      <c r="G12" s="1">
        <f t="shared" si="0"/>
        <v>0</v>
      </c>
      <c r="H12" s="1">
        <v>0</v>
      </c>
      <c r="I12" s="1">
        <v>0</v>
      </c>
      <c r="J12" s="1">
        <v>0</v>
      </c>
      <c r="K12" s="1">
        <v>4</v>
      </c>
      <c r="L12" s="1">
        <v>0</v>
      </c>
      <c r="M12" s="1">
        <v>3</v>
      </c>
      <c r="N12" s="1">
        <v>3</v>
      </c>
      <c r="O12" s="1">
        <v>1</v>
      </c>
      <c r="P12" s="30">
        <f t="shared" si="4"/>
        <v>0.125</v>
      </c>
      <c r="Q12" s="46">
        <f t="shared" si="5"/>
        <v>0</v>
      </c>
      <c r="R12" s="2">
        <f t="shared" si="6"/>
        <v>0.375</v>
      </c>
      <c r="S12" s="58">
        <f t="shared" si="7"/>
        <v>0.375</v>
      </c>
      <c r="T12" s="76">
        <f t="shared" si="8"/>
        <v>0.2</v>
      </c>
      <c r="U12" s="61">
        <f t="shared" si="1"/>
        <v>13</v>
      </c>
      <c r="V12" s="69">
        <f t="shared" si="2"/>
        <v>16</v>
      </c>
      <c r="W12" s="25">
        <v>1</v>
      </c>
      <c r="Y12" s="80"/>
    </row>
    <row r="13" spans="1:25" ht="17.25" x14ac:dyDescent="0.3">
      <c r="A13" s="10" t="s">
        <v>15</v>
      </c>
      <c r="B13" s="1">
        <v>7</v>
      </c>
      <c r="C13" s="2">
        <f t="shared" si="3"/>
        <v>0.53333333333333333</v>
      </c>
      <c r="D13" s="1">
        <v>19</v>
      </c>
      <c r="E13" s="1">
        <v>15</v>
      </c>
      <c r="F13" s="1">
        <v>8</v>
      </c>
      <c r="G13" s="1">
        <f t="shared" si="0"/>
        <v>6</v>
      </c>
      <c r="H13" s="1">
        <v>2</v>
      </c>
      <c r="I13" s="1">
        <v>0</v>
      </c>
      <c r="J13" s="1">
        <v>0</v>
      </c>
      <c r="K13" s="1">
        <v>7</v>
      </c>
      <c r="L13" s="1">
        <v>4</v>
      </c>
      <c r="M13" s="1">
        <v>6</v>
      </c>
      <c r="N13" s="1">
        <v>4</v>
      </c>
      <c r="O13" s="1">
        <v>0</v>
      </c>
      <c r="P13" s="30">
        <f t="shared" si="4"/>
        <v>0</v>
      </c>
      <c r="Q13" s="46">
        <f t="shared" si="5"/>
        <v>0.66666666666666663</v>
      </c>
      <c r="R13" s="2">
        <f t="shared" si="6"/>
        <v>0.63157894736842102</v>
      </c>
      <c r="S13" s="58">
        <f t="shared" si="7"/>
        <v>1.2982456140350878</v>
      </c>
      <c r="T13" s="76">
        <f t="shared" si="8"/>
        <v>0</v>
      </c>
      <c r="U13" s="61">
        <f t="shared" si="1"/>
        <v>4</v>
      </c>
      <c r="V13" s="69">
        <f t="shared" si="2"/>
        <v>2</v>
      </c>
      <c r="W13" s="25">
        <v>1</v>
      </c>
      <c r="Y13" s="80"/>
    </row>
    <row r="14" spans="1:25" ht="17.25" x14ac:dyDescent="0.3">
      <c r="A14" s="10" t="s">
        <v>23</v>
      </c>
      <c r="B14" s="1">
        <v>5</v>
      </c>
      <c r="C14" s="2">
        <f t="shared" si="3"/>
        <v>0.14285714285714285</v>
      </c>
      <c r="D14" s="1">
        <v>16</v>
      </c>
      <c r="E14" s="1">
        <v>14</v>
      </c>
      <c r="F14" s="1">
        <v>2</v>
      </c>
      <c r="G14" s="1">
        <f t="shared" si="0"/>
        <v>0</v>
      </c>
      <c r="H14" s="1">
        <v>2</v>
      </c>
      <c r="I14" s="1">
        <v>0</v>
      </c>
      <c r="J14" s="1">
        <v>0</v>
      </c>
      <c r="K14" s="1">
        <v>3</v>
      </c>
      <c r="L14" s="1">
        <v>5</v>
      </c>
      <c r="M14" s="1">
        <v>1</v>
      </c>
      <c r="N14" s="1">
        <v>2</v>
      </c>
      <c r="O14" s="1">
        <v>8</v>
      </c>
      <c r="P14" s="79">
        <f t="shared" si="4"/>
        <v>0.5</v>
      </c>
      <c r="Q14" s="46">
        <f t="shared" si="5"/>
        <v>0.2857142857142857</v>
      </c>
      <c r="R14" s="2">
        <f t="shared" si="6"/>
        <v>0.25</v>
      </c>
      <c r="S14" s="58">
        <f t="shared" si="7"/>
        <v>0.5357142857142857</v>
      </c>
      <c r="T14" s="76">
        <f t="shared" si="8"/>
        <v>0.66666666666666663</v>
      </c>
      <c r="U14" s="61">
        <f t="shared" si="1"/>
        <v>16</v>
      </c>
      <c r="V14" s="69">
        <f t="shared" si="2"/>
        <v>14</v>
      </c>
      <c r="W14" s="25">
        <v>4</v>
      </c>
      <c r="Y14" s="80"/>
    </row>
    <row r="15" spans="1:25" ht="17.25" x14ac:dyDescent="0.3">
      <c r="A15" s="10" t="s">
        <v>50</v>
      </c>
      <c r="B15" s="1">
        <v>5</v>
      </c>
      <c r="C15" s="2">
        <f t="shared" si="3"/>
        <v>0.46153846153846156</v>
      </c>
      <c r="D15" s="1">
        <v>15</v>
      </c>
      <c r="E15" s="1">
        <v>13</v>
      </c>
      <c r="F15" s="1">
        <v>6</v>
      </c>
      <c r="G15" s="1">
        <f t="shared" si="0"/>
        <v>5</v>
      </c>
      <c r="H15" s="1">
        <v>1</v>
      </c>
      <c r="I15" s="1">
        <v>0</v>
      </c>
      <c r="J15" s="1">
        <v>0</v>
      </c>
      <c r="K15" s="1">
        <v>7</v>
      </c>
      <c r="L15" s="1">
        <v>8</v>
      </c>
      <c r="M15" s="1">
        <v>5</v>
      </c>
      <c r="N15" s="1">
        <v>2</v>
      </c>
      <c r="O15" s="1">
        <v>1</v>
      </c>
      <c r="P15" s="30">
        <f t="shared" si="4"/>
        <v>6.6666666666666666E-2</v>
      </c>
      <c r="Q15" s="46">
        <f t="shared" si="5"/>
        <v>0.53846153846153844</v>
      </c>
      <c r="R15" s="2">
        <f t="shared" si="6"/>
        <v>0.53333333333333333</v>
      </c>
      <c r="S15" s="58">
        <f t="shared" si="7"/>
        <v>1.0717948717948718</v>
      </c>
      <c r="T15" s="76">
        <f t="shared" si="8"/>
        <v>0.14285714285714285</v>
      </c>
      <c r="U15" s="61">
        <f t="shared" si="1"/>
        <v>6</v>
      </c>
      <c r="V15" s="69">
        <f t="shared" si="2"/>
        <v>8</v>
      </c>
      <c r="W15" s="25"/>
      <c r="Y15" s="80"/>
    </row>
    <row r="16" spans="1:25" ht="17.25" x14ac:dyDescent="0.3">
      <c r="A16" s="10" t="s">
        <v>33</v>
      </c>
      <c r="B16" s="1">
        <v>6</v>
      </c>
      <c r="C16" s="2">
        <f t="shared" si="3"/>
        <v>0.375</v>
      </c>
      <c r="D16" s="1">
        <v>20</v>
      </c>
      <c r="E16" s="1">
        <v>16</v>
      </c>
      <c r="F16" s="1">
        <v>6</v>
      </c>
      <c r="G16" s="1">
        <f t="shared" si="0"/>
        <v>4</v>
      </c>
      <c r="H16" s="1">
        <v>1</v>
      </c>
      <c r="I16" s="1">
        <v>1</v>
      </c>
      <c r="J16" s="1">
        <v>0</v>
      </c>
      <c r="K16" s="1">
        <v>7</v>
      </c>
      <c r="L16" s="1">
        <v>4</v>
      </c>
      <c r="M16" s="1">
        <v>6</v>
      </c>
      <c r="N16" s="1">
        <v>4</v>
      </c>
      <c r="O16" s="1">
        <v>3</v>
      </c>
      <c r="P16" s="30">
        <f t="shared" si="4"/>
        <v>0.15</v>
      </c>
      <c r="Q16" s="46">
        <f t="shared" si="5"/>
        <v>0.5625</v>
      </c>
      <c r="R16" s="2">
        <f t="shared" si="6"/>
        <v>0.5</v>
      </c>
      <c r="S16" s="58">
        <f t="shared" si="7"/>
        <v>1.0625</v>
      </c>
      <c r="T16" s="76">
        <f t="shared" si="8"/>
        <v>0.3</v>
      </c>
      <c r="U16" s="61">
        <f t="shared" si="1"/>
        <v>8</v>
      </c>
      <c r="V16" s="69">
        <f t="shared" si="2"/>
        <v>9</v>
      </c>
      <c r="W16" s="25">
        <v>1</v>
      </c>
      <c r="Y16" s="80"/>
    </row>
    <row r="17" spans="1:25" ht="17.25" x14ac:dyDescent="0.3">
      <c r="A17" s="10" t="s">
        <v>60</v>
      </c>
      <c r="B17" s="1">
        <v>5</v>
      </c>
      <c r="C17" s="2">
        <f t="shared" si="3"/>
        <v>0.25</v>
      </c>
      <c r="D17" s="1">
        <v>9</v>
      </c>
      <c r="E17" s="1">
        <v>8</v>
      </c>
      <c r="F17" s="1">
        <v>2</v>
      </c>
      <c r="G17" s="1">
        <f t="shared" si="0"/>
        <v>2</v>
      </c>
      <c r="H17" s="1">
        <v>0</v>
      </c>
      <c r="I17" s="1">
        <v>0</v>
      </c>
      <c r="J17" s="1">
        <v>0</v>
      </c>
      <c r="K17" s="1">
        <v>4</v>
      </c>
      <c r="L17" s="1">
        <v>0</v>
      </c>
      <c r="M17" s="1">
        <v>1</v>
      </c>
      <c r="N17" s="1">
        <v>1</v>
      </c>
      <c r="O17" s="1">
        <v>1</v>
      </c>
      <c r="P17" s="30">
        <f t="shared" si="4"/>
        <v>0.1111111111111111</v>
      </c>
      <c r="Q17" s="46">
        <f t="shared" si="5"/>
        <v>0.25</v>
      </c>
      <c r="R17" s="2">
        <f t="shared" si="6"/>
        <v>0.33333333333333331</v>
      </c>
      <c r="S17" s="58">
        <f t="shared" si="7"/>
        <v>0.58333333333333326</v>
      </c>
      <c r="T17" s="76">
        <f t="shared" si="8"/>
        <v>0.16666666666666666</v>
      </c>
      <c r="U17" s="61">
        <f t="shared" si="1"/>
        <v>14</v>
      </c>
      <c r="V17" s="69">
        <f t="shared" si="2"/>
        <v>12</v>
      </c>
      <c r="W17" s="25"/>
      <c r="Y17" s="80"/>
    </row>
    <row r="18" spans="1:25" ht="17.25" x14ac:dyDescent="0.3">
      <c r="A18" s="10" t="s">
        <v>12</v>
      </c>
      <c r="B18" s="1">
        <v>2</v>
      </c>
      <c r="C18" s="2">
        <f t="shared" si="3"/>
        <v>0.5</v>
      </c>
      <c r="D18" s="1">
        <v>6</v>
      </c>
      <c r="E18" s="1">
        <v>4</v>
      </c>
      <c r="F18" s="1">
        <v>2</v>
      </c>
      <c r="G18" s="1">
        <f t="shared" si="0"/>
        <v>2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0</v>
      </c>
      <c r="N18" s="1">
        <v>2</v>
      </c>
      <c r="O18" s="1">
        <v>0</v>
      </c>
      <c r="P18" s="30">
        <f t="shared" si="4"/>
        <v>0</v>
      </c>
      <c r="Q18" s="46">
        <f t="shared" si="5"/>
        <v>0.5</v>
      </c>
      <c r="R18" s="2">
        <f t="shared" si="6"/>
        <v>0.66666666666666663</v>
      </c>
      <c r="S18" s="58">
        <f t="shared" si="7"/>
        <v>1.1666666666666665</v>
      </c>
      <c r="T18" s="76">
        <f t="shared" si="8"/>
        <v>0</v>
      </c>
      <c r="U18" s="61">
        <f t="shared" si="1"/>
        <v>2</v>
      </c>
      <c r="V18" s="69">
        <f t="shared" si="2"/>
        <v>4</v>
      </c>
      <c r="W18" s="25"/>
      <c r="Y18" s="80"/>
    </row>
    <row r="19" spans="1:25" ht="17.25" x14ac:dyDescent="0.3">
      <c r="A19" s="10" t="s">
        <v>24</v>
      </c>
      <c r="B19" s="1">
        <v>1</v>
      </c>
      <c r="C19" s="2">
        <f t="shared" si="3"/>
        <v>0</v>
      </c>
      <c r="D19" s="1">
        <v>1</v>
      </c>
      <c r="E19" s="1">
        <v>1</v>
      </c>
      <c r="F19" s="1">
        <v>0</v>
      </c>
      <c r="G19" s="1">
        <f t="shared" si="0"/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79">
        <f t="shared" si="4"/>
        <v>1</v>
      </c>
      <c r="Q19" s="46">
        <f t="shared" si="5"/>
        <v>0</v>
      </c>
      <c r="R19" s="2">
        <f t="shared" si="6"/>
        <v>0</v>
      </c>
      <c r="S19" s="58">
        <f t="shared" si="7"/>
        <v>0</v>
      </c>
      <c r="T19" s="76">
        <f t="shared" si="8"/>
        <v>1</v>
      </c>
      <c r="U19" s="61">
        <f t="shared" si="1"/>
        <v>17</v>
      </c>
      <c r="V19" s="69">
        <f t="shared" si="2"/>
        <v>17</v>
      </c>
      <c r="W19" s="25">
        <v>3</v>
      </c>
      <c r="Y19" s="80"/>
    </row>
    <row r="20" spans="1:25" ht="17.25" x14ac:dyDescent="0.3">
      <c r="A20" s="10" t="s">
        <v>14</v>
      </c>
      <c r="B20" s="1">
        <v>6</v>
      </c>
      <c r="C20" s="2">
        <f t="shared" si="3"/>
        <v>0.46666666666666667</v>
      </c>
      <c r="D20" s="1">
        <v>15</v>
      </c>
      <c r="E20" s="1">
        <v>15</v>
      </c>
      <c r="F20" s="1">
        <v>7</v>
      </c>
      <c r="G20" s="1">
        <f t="shared" si="0"/>
        <v>3</v>
      </c>
      <c r="H20" s="1">
        <v>4</v>
      </c>
      <c r="I20" s="1">
        <v>0</v>
      </c>
      <c r="J20" s="1">
        <v>0</v>
      </c>
      <c r="K20" s="1">
        <v>6</v>
      </c>
      <c r="L20" s="1">
        <v>8</v>
      </c>
      <c r="M20" s="1">
        <v>0</v>
      </c>
      <c r="N20" s="1">
        <v>0</v>
      </c>
      <c r="O20" s="1">
        <v>1</v>
      </c>
      <c r="P20" s="30">
        <f t="shared" si="4"/>
        <v>6.6666666666666666E-2</v>
      </c>
      <c r="Q20" s="46">
        <f t="shared" si="5"/>
        <v>0.73333333333333328</v>
      </c>
      <c r="R20" s="2">
        <f t="shared" si="6"/>
        <v>0.46666666666666667</v>
      </c>
      <c r="S20" s="58">
        <f t="shared" si="7"/>
        <v>1.2</v>
      </c>
      <c r="T20" s="76">
        <f t="shared" si="8"/>
        <v>0.125</v>
      </c>
      <c r="U20" s="61">
        <f t="shared" si="1"/>
        <v>11</v>
      </c>
      <c r="V20" s="69">
        <f t="shared" si="2"/>
        <v>3</v>
      </c>
      <c r="W20" s="25">
        <v>2</v>
      </c>
      <c r="Y20" s="80"/>
    </row>
    <row r="21" spans="1:25" ht="17.25" x14ac:dyDescent="0.3">
      <c r="A21" s="10" t="s">
        <v>47</v>
      </c>
      <c r="B21" s="1">
        <v>3</v>
      </c>
      <c r="C21" s="2">
        <f t="shared" si="3"/>
        <v>0.25</v>
      </c>
      <c r="D21" s="1">
        <v>6</v>
      </c>
      <c r="E21" s="1">
        <v>4</v>
      </c>
      <c r="F21" s="1">
        <v>1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2</v>
      </c>
      <c r="O21" s="1">
        <v>2</v>
      </c>
      <c r="P21" s="79">
        <f t="shared" si="4"/>
        <v>0.33333333333333331</v>
      </c>
      <c r="Q21" s="46">
        <f t="shared" si="5"/>
        <v>0.25</v>
      </c>
      <c r="R21" s="2">
        <f t="shared" si="6"/>
        <v>0.5</v>
      </c>
      <c r="S21" s="58">
        <f t="shared" si="7"/>
        <v>0.75</v>
      </c>
      <c r="T21" s="76">
        <f t="shared" si="8"/>
        <v>0.66666666666666663</v>
      </c>
      <c r="U21" s="61">
        <f t="shared" si="1"/>
        <v>8</v>
      </c>
      <c r="V21" s="69">
        <f t="shared" si="2"/>
        <v>11</v>
      </c>
      <c r="W21" s="25"/>
      <c r="Y21" s="80"/>
    </row>
    <row r="22" spans="1:25" ht="17.25" x14ac:dyDescent="0.3">
      <c r="A22" s="10" t="s">
        <v>22</v>
      </c>
      <c r="B22" s="1">
        <v>6</v>
      </c>
      <c r="C22" s="2">
        <f t="shared" si="3"/>
        <v>0.36363636363636365</v>
      </c>
      <c r="D22" s="1">
        <v>15</v>
      </c>
      <c r="E22" s="1">
        <v>11</v>
      </c>
      <c r="F22" s="1">
        <v>4</v>
      </c>
      <c r="G22" s="1">
        <f t="shared" si="0"/>
        <v>3</v>
      </c>
      <c r="H22" s="1">
        <v>0</v>
      </c>
      <c r="I22" s="1">
        <v>1</v>
      </c>
      <c r="J22" s="1">
        <v>0</v>
      </c>
      <c r="K22" s="1">
        <v>4</v>
      </c>
      <c r="L22" s="1">
        <v>4</v>
      </c>
      <c r="M22" s="1">
        <v>3</v>
      </c>
      <c r="N22" s="1">
        <v>4</v>
      </c>
      <c r="O22" s="1">
        <v>3</v>
      </c>
      <c r="P22" s="30">
        <f t="shared" si="4"/>
        <v>0.2</v>
      </c>
      <c r="Q22" s="46">
        <f t="shared" si="5"/>
        <v>0.54545454545454541</v>
      </c>
      <c r="R22" s="2">
        <f t="shared" si="6"/>
        <v>0.53333333333333333</v>
      </c>
      <c r="S22" s="58">
        <f t="shared" si="7"/>
        <v>1.0787878787878786</v>
      </c>
      <c r="T22" s="76">
        <f t="shared" si="8"/>
        <v>0.42857142857142855</v>
      </c>
      <c r="U22" s="61">
        <f t="shared" si="1"/>
        <v>6</v>
      </c>
      <c r="V22" s="69">
        <f t="shared" si="2"/>
        <v>7</v>
      </c>
      <c r="W22" s="25">
        <v>2</v>
      </c>
      <c r="Y22" s="80"/>
    </row>
    <row r="23" spans="1:25" ht="17.25" x14ac:dyDescent="0.3">
      <c r="A23" s="10" t="s">
        <v>54</v>
      </c>
      <c r="B23" s="1">
        <v>4</v>
      </c>
      <c r="C23" s="2">
        <f t="shared" si="3"/>
        <v>0</v>
      </c>
      <c r="D23" s="1">
        <v>7</v>
      </c>
      <c r="E23" s="1">
        <v>2</v>
      </c>
      <c r="F23" s="1">
        <v>0</v>
      </c>
      <c r="G23" s="1">
        <f t="shared" si="0"/>
        <v>0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1</v>
      </c>
      <c r="N23" s="1">
        <v>3</v>
      </c>
      <c r="O23" s="1">
        <v>2</v>
      </c>
      <c r="P23" s="30">
        <f t="shared" si="4"/>
        <v>0.2857142857142857</v>
      </c>
      <c r="Q23" s="46">
        <f t="shared" si="5"/>
        <v>0</v>
      </c>
      <c r="R23" s="2">
        <f t="shared" si="6"/>
        <v>0.42857142857142855</v>
      </c>
      <c r="S23" s="58">
        <f t="shared" si="7"/>
        <v>0.42857142857142855</v>
      </c>
      <c r="T23" s="76">
        <f t="shared" si="8"/>
        <v>0.5</v>
      </c>
      <c r="U23" s="61">
        <f t="shared" si="1"/>
        <v>12</v>
      </c>
      <c r="V23" s="69">
        <f t="shared" si="2"/>
        <v>15</v>
      </c>
      <c r="W23" s="25"/>
      <c r="Y23" s="80"/>
    </row>
    <row r="24" spans="1:25" ht="17.25" x14ac:dyDescent="0.3">
      <c r="A24" s="11" t="s">
        <v>10</v>
      </c>
      <c r="B24" s="11"/>
      <c r="C24" s="17">
        <f t="shared" si="3"/>
        <v>0.38732394366197181</v>
      </c>
      <c r="D24" s="11">
        <f t="shared" ref="D24:O24" si="9">SUM(D4:D23)</f>
        <v>179</v>
      </c>
      <c r="E24" s="11">
        <f t="shared" si="9"/>
        <v>142</v>
      </c>
      <c r="F24" s="11">
        <f t="shared" si="9"/>
        <v>55</v>
      </c>
      <c r="G24" s="11">
        <f t="shared" si="9"/>
        <v>37</v>
      </c>
      <c r="H24" s="11">
        <f t="shared" si="9"/>
        <v>15</v>
      </c>
      <c r="I24" s="11">
        <f t="shared" si="9"/>
        <v>3</v>
      </c>
      <c r="J24" s="11">
        <f t="shared" si="9"/>
        <v>0</v>
      </c>
      <c r="K24" s="11">
        <f t="shared" si="9"/>
        <v>62</v>
      </c>
      <c r="L24" s="11">
        <f t="shared" si="9"/>
        <v>50</v>
      </c>
      <c r="M24" s="11">
        <f t="shared" si="9"/>
        <v>41</v>
      </c>
      <c r="N24" s="11">
        <f t="shared" si="9"/>
        <v>32</v>
      </c>
      <c r="O24" s="11">
        <f t="shared" si="9"/>
        <v>26</v>
      </c>
      <c r="P24" s="29">
        <f t="shared" ref="P24" si="10">+O24/D24</f>
        <v>0.14525139664804471</v>
      </c>
      <c r="Q24" s="17"/>
      <c r="R24" s="17"/>
      <c r="S24" s="57"/>
      <c r="T24" s="68"/>
      <c r="U24" s="68"/>
      <c r="V24" s="68"/>
      <c r="W24" s="81">
        <f>SUM(W4:W23)</f>
        <v>18</v>
      </c>
    </row>
    <row r="25" spans="1:25" ht="17.25" x14ac:dyDescent="0.3">
      <c r="A25" s="22"/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23"/>
    </row>
    <row r="26" spans="1:25" ht="17.25" x14ac:dyDescent="0.3">
      <c r="A26" s="4" t="s">
        <v>3</v>
      </c>
    </row>
    <row r="27" spans="1:25" ht="34.5" x14ac:dyDescent="0.3">
      <c r="A27" s="10" t="s">
        <v>27</v>
      </c>
      <c r="B27" s="10" t="s">
        <v>46</v>
      </c>
      <c r="C27" s="10" t="s">
        <v>55</v>
      </c>
      <c r="D27" s="10" t="s">
        <v>41</v>
      </c>
      <c r="E27" s="10" t="s">
        <v>48</v>
      </c>
      <c r="F27" s="10" t="s">
        <v>45</v>
      </c>
      <c r="G27" s="10" t="s">
        <v>38</v>
      </c>
      <c r="H27" s="10" t="s">
        <v>5</v>
      </c>
      <c r="I27" s="10" t="s">
        <v>17</v>
      </c>
      <c r="J27" s="10" t="s">
        <v>26</v>
      </c>
      <c r="K27" s="10" t="s">
        <v>30</v>
      </c>
      <c r="L27" s="10" t="s">
        <v>91</v>
      </c>
      <c r="M27" s="10" t="s">
        <v>6</v>
      </c>
      <c r="N27" s="10" t="s">
        <v>42</v>
      </c>
      <c r="O27" s="10" t="s">
        <v>35</v>
      </c>
      <c r="P27" s="10" t="s">
        <v>49</v>
      </c>
      <c r="Q27" s="10" t="s">
        <v>56</v>
      </c>
      <c r="R27" s="10" t="s">
        <v>68</v>
      </c>
      <c r="S27" s="10" t="s">
        <v>92</v>
      </c>
      <c r="T27" s="10" t="s">
        <v>72</v>
      </c>
      <c r="U27" s="10" t="s">
        <v>71</v>
      </c>
      <c r="V27" s="10" t="s">
        <v>70</v>
      </c>
    </row>
    <row r="28" spans="1:25" ht="17.25" x14ac:dyDescent="0.3">
      <c r="A28" s="10" t="s">
        <v>59</v>
      </c>
      <c r="B28" s="1"/>
      <c r="C28" s="1"/>
      <c r="D28" s="1"/>
      <c r="E28" s="1"/>
      <c r="F28" s="1"/>
      <c r="G28" s="1"/>
      <c r="H28" s="6"/>
      <c r="I28" s="1"/>
      <c r="J28" s="1"/>
      <c r="K28" s="1"/>
      <c r="L28" s="1"/>
      <c r="M28" s="1"/>
      <c r="N28" s="1"/>
      <c r="O28" s="1"/>
      <c r="P28" s="3" t="e">
        <f t="shared" ref="P28:P35" si="11">+O28*9/H28</f>
        <v>#DIV/0!</v>
      </c>
      <c r="Q28" s="38" t="e">
        <f t="shared" ref="Q28:Q36" si="12">(K28+L28)/H28</f>
        <v>#DIV/0!</v>
      </c>
      <c r="R28" s="39" t="e">
        <f t="shared" ref="R28:R36" si="13">I28/H28</f>
        <v>#DIV/0!</v>
      </c>
      <c r="S28" s="39" t="e">
        <f t="shared" ref="S28:S35" si="14">H28/B28</f>
        <v>#DIV/0!</v>
      </c>
      <c r="T28" s="40" t="e">
        <f t="shared" ref="T28:T36" si="15">M28/H28</f>
        <v>#DIV/0!</v>
      </c>
      <c r="U28" s="33" t="e">
        <f t="shared" ref="U28:U36" si="16">O28/N28</f>
        <v>#DIV/0!</v>
      </c>
      <c r="V28" s="38" t="e">
        <f t="shared" ref="V28:V36" si="17">(I28+K28+L28)/H28</f>
        <v>#DIV/0!</v>
      </c>
    </row>
    <row r="29" spans="1:25" ht="17.25" x14ac:dyDescent="0.3">
      <c r="A29" s="10" t="s">
        <v>96</v>
      </c>
      <c r="B29" s="1"/>
      <c r="C29" s="1"/>
      <c r="D29" s="1"/>
      <c r="E29" s="1"/>
      <c r="F29" s="1"/>
      <c r="G29" s="1"/>
      <c r="H29" s="6"/>
      <c r="I29" s="1"/>
      <c r="J29" s="1"/>
      <c r="K29" s="1"/>
      <c r="L29" s="1"/>
      <c r="M29" s="1"/>
      <c r="N29" s="1"/>
      <c r="O29" s="1"/>
      <c r="P29" s="3" t="e">
        <f t="shared" si="11"/>
        <v>#DIV/0!</v>
      </c>
      <c r="Q29" s="38" t="e">
        <f t="shared" si="12"/>
        <v>#DIV/0!</v>
      </c>
      <c r="R29" s="39" t="e">
        <f t="shared" si="13"/>
        <v>#DIV/0!</v>
      </c>
      <c r="S29" s="39" t="e">
        <f t="shared" si="14"/>
        <v>#DIV/0!</v>
      </c>
      <c r="T29" s="40" t="e">
        <f t="shared" si="15"/>
        <v>#DIV/0!</v>
      </c>
      <c r="U29" s="33" t="e">
        <f t="shared" si="16"/>
        <v>#DIV/0!</v>
      </c>
      <c r="V29" s="38" t="e">
        <f t="shared" si="17"/>
        <v>#DIV/0!</v>
      </c>
    </row>
    <row r="30" spans="1:25" ht="17.25" x14ac:dyDescent="0.3">
      <c r="A30" s="10" t="s">
        <v>51</v>
      </c>
      <c r="B30" s="1"/>
      <c r="C30" s="1"/>
      <c r="D30" s="1"/>
      <c r="E30" s="1"/>
      <c r="F30" s="1"/>
      <c r="G30" s="1"/>
      <c r="H30" s="6"/>
      <c r="I30" s="1"/>
      <c r="J30" s="1"/>
      <c r="K30" s="1"/>
      <c r="L30" s="1"/>
      <c r="M30" s="1"/>
      <c r="N30" s="1"/>
      <c r="O30" s="1"/>
      <c r="P30" s="3" t="e">
        <f t="shared" si="11"/>
        <v>#DIV/0!</v>
      </c>
      <c r="Q30" s="38" t="e">
        <f t="shared" si="12"/>
        <v>#DIV/0!</v>
      </c>
      <c r="R30" s="39" t="e">
        <f t="shared" si="13"/>
        <v>#DIV/0!</v>
      </c>
      <c r="S30" s="39" t="e">
        <f t="shared" si="14"/>
        <v>#DIV/0!</v>
      </c>
      <c r="T30" s="40" t="e">
        <f t="shared" si="15"/>
        <v>#DIV/0!</v>
      </c>
      <c r="U30" s="33" t="e">
        <f t="shared" si="16"/>
        <v>#DIV/0!</v>
      </c>
      <c r="V30" s="38" t="e">
        <f t="shared" si="17"/>
        <v>#DIV/0!</v>
      </c>
    </row>
    <row r="31" spans="1:25" ht="17.25" x14ac:dyDescent="0.3">
      <c r="A31" s="10" t="s">
        <v>15</v>
      </c>
      <c r="B31" s="1">
        <v>5</v>
      </c>
      <c r="C31" s="1">
        <v>3</v>
      </c>
      <c r="D31" s="1">
        <v>1</v>
      </c>
      <c r="E31" s="1">
        <v>0</v>
      </c>
      <c r="F31" s="1">
        <v>99</v>
      </c>
      <c r="G31" s="1">
        <v>76</v>
      </c>
      <c r="H31" s="6">
        <v>18</v>
      </c>
      <c r="I31" s="1">
        <v>14</v>
      </c>
      <c r="J31" s="1">
        <v>0</v>
      </c>
      <c r="K31" s="1">
        <v>18</v>
      </c>
      <c r="L31" s="1">
        <v>5</v>
      </c>
      <c r="M31" s="1">
        <v>27</v>
      </c>
      <c r="N31" s="1">
        <v>24</v>
      </c>
      <c r="O31" s="1">
        <v>18</v>
      </c>
      <c r="P31" s="3">
        <f t="shared" si="11"/>
        <v>9</v>
      </c>
      <c r="Q31" s="38">
        <f t="shared" si="12"/>
        <v>1.2777777777777777</v>
      </c>
      <c r="R31" s="39">
        <f t="shared" si="13"/>
        <v>0.77777777777777779</v>
      </c>
      <c r="S31" s="39">
        <f t="shared" si="14"/>
        <v>3.6</v>
      </c>
      <c r="T31" s="40">
        <f t="shared" si="15"/>
        <v>1.5</v>
      </c>
      <c r="U31" s="33">
        <f t="shared" si="16"/>
        <v>0.75</v>
      </c>
      <c r="V31" s="38">
        <f t="shared" si="17"/>
        <v>2.0555555555555554</v>
      </c>
    </row>
    <row r="32" spans="1:25" ht="17.25" x14ac:dyDescent="0.3">
      <c r="A32" s="10" t="s">
        <v>50</v>
      </c>
      <c r="B32" s="1"/>
      <c r="C32" s="1"/>
      <c r="D32" s="1"/>
      <c r="E32" s="1"/>
      <c r="F32" s="1"/>
      <c r="G32" s="1"/>
      <c r="H32" s="6"/>
      <c r="I32" s="1"/>
      <c r="J32" s="1"/>
      <c r="K32" s="1"/>
      <c r="L32" s="1"/>
      <c r="M32" s="1"/>
      <c r="N32" s="1"/>
      <c r="O32" s="1"/>
      <c r="P32" s="3" t="e">
        <f t="shared" si="11"/>
        <v>#DIV/0!</v>
      </c>
      <c r="Q32" s="38" t="e">
        <f t="shared" si="12"/>
        <v>#DIV/0!</v>
      </c>
      <c r="R32" s="39" t="e">
        <f t="shared" si="13"/>
        <v>#DIV/0!</v>
      </c>
      <c r="S32" s="39" t="e">
        <f t="shared" si="14"/>
        <v>#DIV/0!</v>
      </c>
      <c r="T32" s="40" t="e">
        <f t="shared" si="15"/>
        <v>#DIV/0!</v>
      </c>
      <c r="U32" s="33" t="e">
        <f t="shared" si="16"/>
        <v>#DIV/0!</v>
      </c>
      <c r="V32" s="38" t="e">
        <f t="shared" si="17"/>
        <v>#DIV/0!</v>
      </c>
    </row>
    <row r="33" spans="1:22" ht="17.25" x14ac:dyDescent="0.3">
      <c r="A33" s="10" t="s">
        <v>33</v>
      </c>
      <c r="B33" s="1">
        <v>2</v>
      </c>
      <c r="C33" s="1">
        <v>0</v>
      </c>
      <c r="D33" s="1">
        <v>0</v>
      </c>
      <c r="E33" s="1">
        <v>0</v>
      </c>
      <c r="F33" s="1">
        <v>29</v>
      </c>
      <c r="G33" s="1">
        <v>20</v>
      </c>
      <c r="H33" s="6">
        <v>2.6666660000000002</v>
      </c>
      <c r="I33" s="1">
        <v>13</v>
      </c>
      <c r="J33" s="1">
        <v>0</v>
      </c>
      <c r="K33" s="1">
        <v>4</v>
      </c>
      <c r="L33" s="1">
        <v>4</v>
      </c>
      <c r="M33" s="1">
        <v>2</v>
      </c>
      <c r="N33" s="1">
        <v>16</v>
      </c>
      <c r="O33" s="1">
        <v>15</v>
      </c>
      <c r="P33" s="3">
        <f t="shared" si="11"/>
        <v>50.625012656253162</v>
      </c>
      <c r="Q33" s="38">
        <f t="shared" si="12"/>
        <v>3.0000007500001873</v>
      </c>
      <c r="R33" s="39">
        <f t="shared" si="13"/>
        <v>4.8750012187503042</v>
      </c>
      <c r="S33" s="39">
        <f t="shared" si="14"/>
        <v>1.3333330000000001</v>
      </c>
      <c r="T33" s="40">
        <f t="shared" si="15"/>
        <v>0.75000018750004682</v>
      </c>
      <c r="U33" s="33">
        <f t="shared" si="16"/>
        <v>0.9375</v>
      </c>
      <c r="V33" s="38">
        <f t="shared" si="17"/>
        <v>7.8750019687504915</v>
      </c>
    </row>
    <row r="34" spans="1:22" ht="17.25" x14ac:dyDescent="0.3">
      <c r="A34" s="10" t="s">
        <v>47</v>
      </c>
      <c r="B34" s="1"/>
      <c r="C34" s="1"/>
      <c r="D34" s="1"/>
      <c r="E34" s="1"/>
      <c r="F34" s="1"/>
      <c r="G34" s="1"/>
      <c r="H34" s="6"/>
      <c r="I34" s="1"/>
      <c r="J34" s="1"/>
      <c r="K34" s="1"/>
      <c r="L34" s="1"/>
      <c r="M34" s="1"/>
      <c r="N34" s="1"/>
      <c r="O34" s="1"/>
      <c r="P34" s="3" t="e">
        <f t="shared" si="11"/>
        <v>#DIV/0!</v>
      </c>
      <c r="Q34" s="38" t="e">
        <f t="shared" si="12"/>
        <v>#DIV/0!</v>
      </c>
      <c r="R34" s="39" t="e">
        <f t="shared" si="13"/>
        <v>#DIV/0!</v>
      </c>
      <c r="S34" s="39" t="e">
        <f t="shared" si="14"/>
        <v>#DIV/0!</v>
      </c>
      <c r="T34" s="40" t="e">
        <f t="shared" si="15"/>
        <v>#DIV/0!</v>
      </c>
      <c r="U34" s="33" t="e">
        <f t="shared" si="16"/>
        <v>#DIV/0!</v>
      </c>
      <c r="V34" s="38" t="e">
        <f t="shared" si="17"/>
        <v>#DIV/0!</v>
      </c>
    </row>
    <row r="35" spans="1:22" ht="17.25" x14ac:dyDescent="0.3">
      <c r="A35" s="10" t="s">
        <v>22</v>
      </c>
      <c r="B35" s="1">
        <v>5</v>
      </c>
      <c r="C35" s="1">
        <v>1</v>
      </c>
      <c r="D35" s="1">
        <v>2</v>
      </c>
      <c r="E35" s="1">
        <v>0</v>
      </c>
      <c r="F35" s="1">
        <v>59</v>
      </c>
      <c r="G35" s="1">
        <v>36</v>
      </c>
      <c r="H35" s="6">
        <v>8.3333329999999997</v>
      </c>
      <c r="I35" s="1">
        <v>11</v>
      </c>
      <c r="J35" s="1">
        <v>0</v>
      </c>
      <c r="K35" s="1">
        <v>14</v>
      </c>
      <c r="L35" s="1">
        <v>5</v>
      </c>
      <c r="M35" s="1">
        <v>14</v>
      </c>
      <c r="N35" s="1">
        <v>23</v>
      </c>
      <c r="O35" s="1">
        <v>20</v>
      </c>
      <c r="P35" s="3">
        <f t="shared" si="11"/>
        <v>21.600000864000034</v>
      </c>
      <c r="Q35" s="38">
        <f t="shared" si="12"/>
        <v>2.2800000912000038</v>
      </c>
      <c r="R35" s="39">
        <f t="shared" si="13"/>
        <v>1.3200000528000022</v>
      </c>
      <c r="S35" s="39">
        <f t="shared" si="14"/>
        <v>1.6666665999999999</v>
      </c>
      <c r="T35" s="40">
        <f t="shared" si="15"/>
        <v>1.6800000672000028</v>
      </c>
      <c r="U35" s="33">
        <f t="shared" si="16"/>
        <v>0.86956521739130432</v>
      </c>
      <c r="V35" s="38">
        <f t="shared" si="17"/>
        <v>3.6000001440000058</v>
      </c>
    </row>
    <row r="36" spans="1:22" ht="17.25" x14ac:dyDescent="0.3">
      <c r="A36" s="11" t="s">
        <v>10</v>
      </c>
      <c r="B36" s="11"/>
      <c r="C36" s="11">
        <f t="shared" ref="C36:O36" si="18">SUM(C28:C35)</f>
        <v>4</v>
      </c>
      <c r="D36" s="11">
        <f t="shared" si="18"/>
        <v>3</v>
      </c>
      <c r="E36" s="11">
        <f t="shared" si="18"/>
        <v>0</v>
      </c>
      <c r="F36" s="11">
        <f t="shared" si="18"/>
        <v>187</v>
      </c>
      <c r="G36" s="11">
        <f t="shared" si="18"/>
        <v>132</v>
      </c>
      <c r="H36" s="15">
        <f t="shared" si="18"/>
        <v>28.999998999999999</v>
      </c>
      <c r="I36" s="11">
        <f t="shared" si="18"/>
        <v>38</v>
      </c>
      <c r="J36" s="11">
        <f t="shared" si="18"/>
        <v>0</v>
      </c>
      <c r="K36" s="11">
        <f t="shared" si="18"/>
        <v>36</v>
      </c>
      <c r="L36" s="11">
        <f t="shared" si="18"/>
        <v>14</v>
      </c>
      <c r="M36" s="11">
        <f t="shared" si="18"/>
        <v>43</v>
      </c>
      <c r="N36" s="11">
        <f t="shared" si="18"/>
        <v>63</v>
      </c>
      <c r="O36" s="11">
        <f t="shared" si="18"/>
        <v>53</v>
      </c>
      <c r="P36" s="16">
        <f t="shared" ref="P36" si="19">+O36*9/H36</f>
        <v>16.44827642925091</v>
      </c>
      <c r="Q36" s="34">
        <f t="shared" si="12"/>
        <v>1.7241379904875169</v>
      </c>
      <c r="R36" s="35">
        <f t="shared" si="13"/>
        <v>1.3103448727705129</v>
      </c>
      <c r="S36" s="35" t="e">
        <f t="shared" ref="S36" si="20">H36/B36</f>
        <v>#DIV/0!</v>
      </c>
      <c r="T36" s="36">
        <f t="shared" si="15"/>
        <v>1.4827586718192647</v>
      </c>
      <c r="U36" s="37">
        <f t="shared" si="16"/>
        <v>0.84126984126984128</v>
      </c>
      <c r="V36" s="34">
        <f t="shared" si="17"/>
        <v>3.0344828632580301</v>
      </c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D8DB-5DCE-4869-94CF-D9D1F9071A33}">
  <dimension ref="A1:Y38"/>
  <sheetViews>
    <sheetView zoomScale="70" zoomScaleNormal="70" workbookViewId="0">
      <selection activeCell="C4" sqref="C4:C23"/>
    </sheetView>
  </sheetViews>
  <sheetFormatPr defaultColWidth="9" defaultRowHeight="16.5" x14ac:dyDescent="0.3"/>
  <cols>
    <col min="1" max="18" width="8.125" customWidth="1"/>
    <col min="19" max="19" width="10.75" customWidth="1"/>
    <col min="20" max="20" width="10.125" bestFit="1" customWidth="1"/>
  </cols>
  <sheetData>
    <row r="1" spans="1:25" ht="26.25" x14ac:dyDescent="0.3">
      <c r="A1" s="24" t="s">
        <v>116</v>
      </c>
    </row>
    <row r="2" spans="1:25" ht="17.25" x14ac:dyDescent="0.3">
      <c r="A2" s="4" t="s">
        <v>1</v>
      </c>
    </row>
    <row r="3" spans="1:25" ht="34.5" x14ac:dyDescent="0.3">
      <c r="A3" s="10" t="s">
        <v>32</v>
      </c>
      <c r="B3" s="10" t="s">
        <v>13</v>
      </c>
      <c r="C3" s="10" t="s">
        <v>57</v>
      </c>
      <c r="D3" s="10" t="s">
        <v>19</v>
      </c>
      <c r="E3" s="10" t="s">
        <v>38</v>
      </c>
      <c r="F3" s="10" t="s">
        <v>53</v>
      </c>
      <c r="G3" s="10" t="s">
        <v>81</v>
      </c>
      <c r="H3" s="10" t="s">
        <v>74</v>
      </c>
      <c r="I3" s="10" t="s">
        <v>0</v>
      </c>
      <c r="J3" s="10" t="s">
        <v>84</v>
      </c>
      <c r="K3" s="10" t="s">
        <v>31</v>
      </c>
      <c r="L3" s="10" t="s">
        <v>36</v>
      </c>
      <c r="M3" s="10" t="s">
        <v>40</v>
      </c>
      <c r="N3" s="10" t="s">
        <v>29</v>
      </c>
      <c r="O3" s="10" t="s">
        <v>58</v>
      </c>
      <c r="P3" s="10" t="s">
        <v>28</v>
      </c>
      <c r="Q3" s="10" t="s">
        <v>43</v>
      </c>
      <c r="R3" s="10" t="s">
        <v>37</v>
      </c>
      <c r="S3" s="43" t="s">
        <v>85</v>
      </c>
      <c r="T3" s="10" t="s">
        <v>87</v>
      </c>
      <c r="U3" s="10" t="s">
        <v>73</v>
      </c>
      <c r="V3" s="10" t="s">
        <v>88</v>
      </c>
      <c r="W3" s="10" t="s">
        <v>90</v>
      </c>
    </row>
    <row r="4" spans="1:25" ht="17.25" x14ac:dyDescent="0.3">
      <c r="A4" s="10" t="s">
        <v>59</v>
      </c>
      <c r="B4" s="1">
        <v>2</v>
      </c>
      <c r="C4" s="122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>
        <v>2</v>
      </c>
      <c r="L4" s="1">
        <v>0</v>
      </c>
      <c r="M4" s="1">
        <v>1</v>
      </c>
      <c r="N4" s="1">
        <v>0</v>
      </c>
      <c r="O4" s="1">
        <v>0</v>
      </c>
      <c r="P4" s="79"/>
      <c r="Q4" s="46"/>
      <c r="R4" s="2"/>
      <c r="S4" s="58">
        <f t="shared" ref="S4:S23" si="0">+R4+Q4</f>
        <v>0</v>
      </c>
      <c r="T4" s="76"/>
      <c r="U4" s="61" t="e">
        <f t="shared" ref="U4:U23" si="1">RANK(R4,$R$4:$R$23)</f>
        <v>#N/A</v>
      </c>
      <c r="V4" s="69">
        <f t="shared" ref="V4:V23" si="2">RANK(S4,$S$4:$S$23)</f>
        <v>18</v>
      </c>
      <c r="W4" s="25"/>
      <c r="Y4" s="80"/>
    </row>
    <row r="5" spans="1:25" ht="17.25" x14ac:dyDescent="0.3">
      <c r="A5" s="10" t="s">
        <v>34</v>
      </c>
      <c r="B5" s="1"/>
      <c r="C5" s="12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79"/>
      <c r="Q5" s="46"/>
      <c r="R5" s="2"/>
      <c r="S5" s="58">
        <f t="shared" si="0"/>
        <v>0</v>
      </c>
      <c r="T5" s="76"/>
      <c r="U5" s="61" t="e">
        <f t="shared" si="1"/>
        <v>#N/A</v>
      </c>
      <c r="V5" s="69">
        <f t="shared" si="2"/>
        <v>18</v>
      </c>
      <c r="W5" s="25"/>
      <c r="Y5" s="80"/>
    </row>
    <row r="6" spans="1:25" ht="17.25" x14ac:dyDescent="0.3">
      <c r="A6" s="10" t="s">
        <v>44</v>
      </c>
      <c r="B6" s="1">
        <v>6</v>
      </c>
      <c r="C6" s="122">
        <f>+F6/E6</f>
        <v>0.5625</v>
      </c>
      <c r="D6" s="1">
        <v>19</v>
      </c>
      <c r="E6" s="1">
        <v>16</v>
      </c>
      <c r="F6" s="1">
        <v>9</v>
      </c>
      <c r="G6" s="1">
        <f>+F6-(H6+I6+J6)</f>
        <v>6</v>
      </c>
      <c r="H6" s="1">
        <v>0</v>
      </c>
      <c r="I6" s="1">
        <v>2</v>
      </c>
      <c r="J6" s="1">
        <v>1</v>
      </c>
      <c r="K6" s="1">
        <v>9</v>
      </c>
      <c r="L6" s="1">
        <v>9</v>
      </c>
      <c r="M6" s="1">
        <v>4</v>
      </c>
      <c r="N6" s="1">
        <v>3</v>
      </c>
      <c r="O6" s="1">
        <v>3</v>
      </c>
      <c r="P6" s="79">
        <f>+O6/D6</f>
        <v>0.15789473684210525</v>
      </c>
      <c r="Q6" s="46">
        <f>+(G6*1+H6*2+I6*3+J6*4)/E6</f>
        <v>1</v>
      </c>
      <c r="R6" s="2">
        <f>+(F6+N6)/D6</f>
        <v>0.63157894736842102</v>
      </c>
      <c r="S6" s="58">
        <f t="shared" si="0"/>
        <v>1.631578947368421</v>
      </c>
      <c r="T6" s="76">
        <f>O6/(D6-(F6+N6))</f>
        <v>0.42857142857142855</v>
      </c>
      <c r="U6" s="61">
        <f t="shared" si="1"/>
        <v>4</v>
      </c>
      <c r="V6" s="69">
        <f t="shared" si="2"/>
        <v>2</v>
      </c>
      <c r="W6" s="25"/>
      <c r="Y6" s="80"/>
    </row>
    <row r="7" spans="1:25" ht="17.25" x14ac:dyDescent="0.3">
      <c r="A7" s="10" t="s">
        <v>9</v>
      </c>
      <c r="B7" s="1"/>
      <c r="C7" s="122"/>
      <c r="D7" s="1"/>
      <c r="E7" s="1"/>
      <c r="F7" s="1"/>
      <c r="G7" s="1">
        <f>+F7-(H7+I7+J7)</f>
        <v>0</v>
      </c>
      <c r="H7" s="1"/>
      <c r="I7" s="1"/>
      <c r="J7" s="1"/>
      <c r="K7" s="1"/>
      <c r="L7" s="1"/>
      <c r="M7" s="1"/>
      <c r="N7" s="1"/>
      <c r="O7" s="1"/>
      <c r="P7" s="79"/>
      <c r="Q7" s="46"/>
      <c r="R7" s="2"/>
      <c r="S7" s="58">
        <f t="shared" si="0"/>
        <v>0</v>
      </c>
      <c r="T7" s="76"/>
      <c r="U7" s="61" t="e">
        <f t="shared" si="1"/>
        <v>#N/A</v>
      </c>
      <c r="V7" s="69">
        <f t="shared" si="2"/>
        <v>18</v>
      </c>
      <c r="W7" s="25"/>
      <c r="Y7" s="80"/>
    </row>
    <row r="8" spans="1:25" ht="17.25" x14ac:dyDescent="0.3">
      <c r="A8" s="10" t="s">
        <v>4</v>
      </c>
      <c r="B8" s="1">
        <v>3</v>
      </c>
      <c r="C8" s="122">
        <f t="shared" ref="C8:C23" si="3">+F8/E8</f>
        <v>0.25</v>
      </c>
      <c r="D8" s="1">
        <v>6</v>
      </c>
      <c r="E8" s="1">
        <v>4</v>
      </c>
      <c r="F8" s="1">
        <v>1</v>
      </c>
      <c r="G8" s="1">
        <f>+F8-(H8+I8+J8)</f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2</v>
      </c>
      <c r="N8" s="1">
        <v>2</v>
      </c>
      <c r="O8" s="1">
        <v>1</v>
      </c>
      <c r="P8" s="79">
        <f t="shared" ref="P8:P23" si="4">+O8/D8</f>
        <v>0.16666666666666666</v>
      </c>
      <c r="Q8" s="46">
        <f t="shared" ref="Q8:Q23" si="5">+(G8*1+H8*2+I8*3+J8*4)/E8</f>
        <v>0.25</v>
      </c>
      <c r="R8" s="2">
        <f t="shared" ref="R8:R23" si="6">+(F8+N8)/D8</f>
        <v>0.5</v>
      </c>
      <c r="S8" s="58">
        <f t="shared" si="0"/>
        <v>0.75</v>
      </c>
      <c r="T8" s="76">
        <f t="shared" ref="T8:T23" si="7">O8/(D8-(F8+N8))</f>
        <v>0.33333333333333331</v>
      </c>
      <c r="U8" s="61">
        <f t="shared" si="1"/>
        <v>8</v>
      </c>
      <c r="V8" s="69">
        <f t="shared" si="2"/>
        <v>12</v>
      </c>
      <c r="W8" s="25"/>
      <c r="Y8" s="80"/>
    </row>
    <row r="9" spans="1:25" ht="17.25" x14ac:dyDescent="0.3">
      <c r="A9" s="10" t="s">
        <v>51</v>
      </c>
      <c r="B9" s="1">
        <v>2</v>
      </c>
      <c r="C9" s="122">
        <f t="shared" si="3"/>
        <v>0.66666666666666663</v>
      </c>
      <c r="D9" s="1">
        <v>3</v>
      </c>
      <c r="E9" s="1">
        <v>3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79">
        <f t="shared" si="4"/>
        <v>0</v>
      </c>
      <c r="Q9" s="46">
        <f t="shared" si="5"/>
        <v>0</v>
      </c>
      <c r="R9" s="2">
        <f t="shared" si="6"/>
        <v>0.66666666666666663</v>
      </c>
      <c r="S9" s="58">
        <f t="shared" si="0"/>
        <v>0.66666666666666663</v>
      </c>
      <c r="T9" s="76">
        <f t="shared" si="7"/>
        <v>0</v>
      </c>
      <c r="U9" s="61">
        <f t="shared" si="1"/>
        <v>2</v>
      </c>
      <c r="V9" s="69">
        <f t="shared" si="2"/>
        <v>13</v>
      </c>
      <c r="W9" s="25"/>
      <c r="Y9" s="80"/>
    </row>
    <row r="10" spans="1:25" ht="17.25" x14ac:dyDescent="0.3">
      <c r="A10" s="10" t="s">
        <v>25</v>
      </c>
      <c r="B10" s="1">
        <v>8</v>
      </c>
      <c r="C10" s="122">
        <f t="shared" si="3"/>
        <v>0.59259259259259256</v>
      </c>
      <c r="D10" s="1">
        <v>31</v>
      </c>
      <c r="E10" s="1">
        <v>27</v>
      </c>
      <c r="F10" s="1">
        <v>16</v>
      </c>
      <c r="G10" s="1">
        <f t="shared" ref="G10:G23" si="8">+F10-(H10+I10+J10)</f>
        <v>14</v>
      </c>
      <c r="H10" s="1">
        <v>0</v>
      </c>
      <c r="I10" s="1">
        <v>2</v>
      </c>
      <c r="J10" s="1">
        <v>0</v>
      </c>
      <c r="K10" s="1">
        <v>16</v>
      </c>
      <c r="L10" s="1">
        <v>10</v>
      </c>
      <c r="M10" s="1">
        <v>13</v>
      </c>
      <c r="N10" s="1">
        <v>3</v>
      </c>
      <c r="O10" s="1">
        <v>0</v>
      </c>
      <c r="P10" s="79">
        <f t="shared" si="4"/>
        <v>0</v>
      </c>
      <c r="Q10" s="46">
        <f t="shared" si="5"/>
        <v>0.7407407407407407</v>
      </c>
      <c r="R10" s="2">
        <f t="shared" si="6"/>
        <v>0.61290322580645162</v>
      </c>
      <c r="S10" s="58">
        <f t="shared" si="0"/>
        <v>1.3536439665471924</v>
      </c>
      <c r="T10" s="76">
        <f t="shared" si="7"/>
        <v>0</v>
      </c>
      <c r="U10" s="61">
        <f t="shared" si="1"/>
        <v>6</v>
      </c>
      <c r="V10" s="69">
        <f t="shared" si="2"/>
        <v>4</v>
      </c>
      <c r="W10" s="25"/>
      <c r="Y10" s="80"/>
    </row>
    <row r="11" spans="1:25" ht="17.25" x14ac:dyDescent="0.3">
      <c r="A11" s="10" t="s">
        <v>21</v>
      </c>
      <c r="B11" s="1">
        <v>6</v>
      </c>
      <c r="C11" s="122">
        <f t="shared" si="3"/>
        <v>0.25</v>
      </c>
      <c r="D11" s="1">
        <v>10</v>
      </c>
      <c r="E11" s="1">
        <v>8</v>
      </c>
      <c r="F11" s="1">
        <v>2</v>
      </c>
      <c r="G11" s="1">
        <f t="shared" si="8"/>
        <v>2</v>
      </c>
      <c r="H11" s="1">
        <v>0</v>
      </c>
      <c r="I11" s="1">
        <v>0</v>
      </c>
      <c r="J11" s="1">
        <v>0</v>
      </c>
      <c r="K11" s="1">
        <v>2</v>
      </c>
      <c r="L11" s="1">
        <v>4</v>
      </c>
      <c r="M11" s="1">
        <v>0</v>
      </c>
      <c r="N11" s="1">
        <v>2</v>
      </c>
      <c r="O11" s="1">
        <v>2</v>
      </c>
      <c r="P11" s="79">
        <f t="shared" si="4"/>
        <v>0.2</v>
      </c>
      <c r="Q11" s="46">
        <f t="shared" si="5"/>
        <v>0.25</v>
      </c>
      <c r="R11" s="2">
        <f t="shared" si="6"/>
        <v>0.4</v>
      </c>
      <c r="S11" s="58">
        <f t="shared" si="0"/>
        <v>0.65</v>
      </c>
      <c r="T11" s="76">
        <f t="shared" si="7"/>
        <v>0.33333333333333331</v>
      </c>
      <c r="U11" s="61">
        <f t="shared" si="1"/>
        <v>14</v>
      </c>
      <c r="V11" s="69">
        <f t="shared" si="2"/>
        <v>14</v>
      </c>
      <c r="W11" s="25"/>
      <c r="Y11" s="80"/>
    </row>
    <row r="12" spans="1:25" ht="17.25" x14ac:dyDescent="0.3">
      <c r="A12" s="10" t="s">
        <v>8</v>
      </c>
      <c r="B12" s="1">
        <v>3</v>
      </c>
      <c r="C12" s="122">
        <f t="shared" si="3"/>
        <v>0.33333333333333331</v>
      </c>
      <c r="D12" s="1">
        <v>7</v>
      </c>
      <c r="E12" s="1">
        <v>3</v>
      </c>
      <c r="F12" s="1">
        <v>1</v>
      </c>
      <c r="G12" s="1">
        <f t="shared" si="8"/>
        <v>1</v>
      </c>
      <c r="H12" s="1">
        <v>0</v>
      </c>
      <c r="I12" s="1">
        <v>0</v>
      </c>
      <c r="J12" s="1">
        <v>0</v>
      </c>
      <c r="K12" s="1">
        <v>2</v>
      </c>
      <c r="L12" s="1">
        <v>1</v>
      </c>
      <c r="M12" s="1">
        <v>0</v>
      </c>
      <c r="N12" s="1">
        <v>2</v>
      </c>
      <c r="O12" s="1">
        <v>0</v>
      </c>
      <c r="P12" s="79">
        <f t="shared" si="4"/>
        <v>0</v>
      </c>
      <c r="Q12" s="46">
        <f t="shared" si="5"/>
        <v>0.33333333333333331</v>
      </c>
      <c r="R12" s="2">
        <f t="shared" si="6"/>
        <v>0.42857142857142855</v>
      </c>
      <c r="S12" s="58">
        <f t="shared" si="0"/>
        <v>0.76190476190476186</v>
      </c>
      <c r="T12" s="76">
        <f t="shared" si="7"/>
        <v>0</v>
      </c>
      <c r="U12" s="61">
        <f t="shared" si="1"/>
        <v>11</v>
      </c>
      <c r="V12" s="69">
        <f t="shared" si="2"/>
        <v>11</v>
      </c>
      <c r="W12" s="25"/>
      <c r="Y12" s="80"/>
    </row>
    <row r="13" spans="1:25" ht="17.25" x14ac:dyDescent="0.3">
      <c r="A13" s="10" t="s">
        <v>15</v>
      </c>
      <c r="B13" s="1">
        <v>9</v>
      </c>
      <c r="C13" s="122">
        <f t="shared" si="3"/>
        <v>0.56000000000000005</v>
      </c>
      <c r="D13" s="1">
        <v>30</v>
      </c>
      <c r="E13" s="1">
        <v>25</v>
      </c>
      <c r="F13" s="1">
        <v>14</v>
      </c>
      <c r="G13" s="1">
        <f t="shared" si="8"/>
        <v>8</v>
      </c>
      <c r="H13" s="1">
        <v>5</v>
      </c>
      <c r="I13" s="1">
        <v>1</v>
      </c>
      <c r="J13" s="1">
        <v>0</v>
      </c>
      <c r="K13" s="1">
        <v>11</v>
      </c>
      <c r="L13" s="1">
        <v>11</v>
      </c>
      <c r="M13" s="1">
        <v>4</v>
      </c>
      <c r="N13" s="1">
        <v>5</v>
      </c>
      <c r="O13" s="1">
        <v>0</v>
      </c>
      <c r="P13" s="79">
        <f t="shared" si="4"/>
        <v>0</v>
      </c>
      <c r="Q13" s="46">
        <f t="shared" si="5"/>
        <v>0.84</v>
      </c>
      <c r="R13" s="2">
        <f t="shared" si="6"/>
        <v>0.6333333333333333</v>
      </c>
      <c r="S13" s="58">
        <f t="shared" si="0"/>
        <v>1.4733333333333332</v>
      </c>
      <c r="T13" s="76">
        <f t="shared" si="7"/>
        <v>0</v>
      </c>
      <c r="U13" s="61">
        <f t="shared" si="1"/>
        <v>3</v>
      </c>
      <c r="V13" s="69">
        <f t="shared" si="2"/>
        <v>3</v>
      </c>
      <c r="W13" s="25"/>
      <c r="Y13" s="80"/>
    </row>
    <row r="14" spans="1:25" ht="17.25" x14ac:dyDescent="0.3">
      <c r="A14" s="10" t="s">
        <v>23</v>
      </c>
      <c r="B14" s="1">
        <v>8</v>
      </c>
      <c r="C14" s="122">
        <f t="shared" si="3"/>
        <v>0.33333333333333331</v>
      </c>
      <c r="D14" s="1">
        <v>16</v>
      </c>
      <c r="E14" s="1">
        <v>9</v>
      </c>
      <c r="F14" s="1">
        <v>3</v>
      </c>
      <c r="G14" s="1">
        <f t="shared" si="8"/>
        <v>3</v>
      </c>
      <c r="H14" s="1">
        <v>0</v>
      </c>
      <c r="I14" s="1">
        <v>0</v>
      </c>
      <c r="J14" s="1">
        <v>0</v>
      </c>
      <c r="K14" s="1">
        <v>3</v>
      </c>
      <c r="L14" s="1">
        <v>3</v>
      </c>
      <c r="M14" s="1">
        <v>3</v>
      </c>
      <c r="N14" s="1">
        <v>7</v>
      </c>
      <c r="O14" s="1">
        <v>4</v>
      </c>
      <c r="P14" s="79">
        <f t="shared" si="4"/>
        <v>0.25</v>
      </c>
      <c r="Q14" s="46">
        <f t="shared" si="5"/>
        <v>0.33333333333333331</v>
      </c>
      <c r="R14" s="2">
        <f t="shared" si="6"/>
        <v>0.625</v>
      </c>
      <c r="S14" s="58">
        <f t="shared" si="0"/>
        <v>0.95833333333333326</v>
      </c>
      <c r="T14" s="76">
        <f t="shared" si="7"/>
        <v>0.66666666666666663</v>
      </c>
      <c r="U14" s="61">
        <f t="shared" si="1"/>
        <v>5</v>
      </c>
      <c r="V14" s="69">
        <f t="shared" si="2"/>
        <v>5</v>
      </c>
      <c r="W14" s="25"/>
      <c r="Y14" s="80"/>
    </row>
    <row r="15" spans="1:25" ht="17.25" x14ac:dyDescent="0.3">
      <c r="A15" s="10" t="s">
        <v>50</v>
      </c>
      <c r="B15" s="1">
        <v>6</v>
      </c>
      <c r="C15" s="122">
        <f t="shared" si="3"/>
        <v>9.0909090909090912E-2</v>
      </c>
      <c r="D15" s="1">
        <v>11</v>
      </c>
      <c r="E15" s="1">
        <v>11</v>
      </c>
      <c r="F15" s="1">
        <v>1</v>
      </c>
      <c r="G15" s="1">
        <f t="shared" si="8"/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4</v>
      </c>
      <c r="P15" s="79">
        <f t="shared" si="4"/>
        <v>0.36363636363636365</v>
      </c>
      <c r="Q15" s="46">
        <f t="shared" si="5"/>
        <v>9.0909090909090912E-2</v>
      </c>
      <c r="R15" s="2">
        <f t="shared" si="6"/>
        <v>9.0909090909090912E-2</v>
      </c>
      <c r="S15" s="58">
        <f t="shared" si="0"/>
        <v>0.18181818181818182</v>
      </c>
      <c r="T15" s="76">
        <f t="shared" si="7"/>
        <v>0.4</v>
      </c>
      <c r="U15" s="61">
        <f t="shared" si="1"/>
        <v>17</v>
      </c>
      <c r="V15" s="69">
        <f t="shared" si="2"/>
        <v>17</v>
      </c>
      <c r="W15" s="25"/>
      <c r="Y15" s="80"/>
    </row>
    <row r="16" spans="1:25" ht="17.25" x14ac:dyDescent="0.3">
      <c r="A16" s="10" t="s">
        <v>33</v>
      </c>
      <c r="B16" s="1">
        <v>9</v>
      </c>
      <c r="C16" s="122">
        <f t="shared" si="3"/>
        <v>0.35</v>
      </c>
      <c r="D16" s="1">
        <v>39</v>
      </c>
      <c r="E16" s="1">
        <v>20</v>
      </c>
      <c r="F16" s="1">
        <v>7</v>
      </c>
      <c r="G16" s="1">
        <f t="shared" si="8"/>
        <v>5</v>
      </c>
      <c r="H16" s="1">
        <v>1</v>
      </c>
      <c r="I16" s="1">
        <v>1</v>
      </c>
      <c r="J16" s="1">
        <v>0</v>
      </c>
      <c r="K16" s="1">
        <v>9</v>
      </c>
      <c r="L16" s="1">
        <v>4</v>
      </c>
      <c r="M16" s="1">
        <v>8</v>
      </c>
      <c r="N16" s="1">
        <v>8</v>
      </c>
      <c r="O16" s="1">
        <v>3</v>
      </c>
      <c r="P16" s="79">
        <f t="shared" si="4"/>
        <v>7.6923076923076927E-2</v>
      </c>
      <c r="Q16" s="46">
        <f t="shared" si="5"/>
        <v>0.5</v>
      </c>
      <c r="R16" s="2">
        <f t="shared" si="6"/>
        <v>0.38461538461538464</v>
      </c>
      <c r="S16" s="58">
        <f t="shared" si="0"/>
        <v>0.88461538461538458</v>
      </c>
      <c r="T16" s="76">
        <f t="shared" si="7"/>
        <v>0.125</v>
      </c>
      <c r="U16" s="61">
        <f t="shared" si="1"/>
        <v>15</v>
      </c>
      <c r="V16" s="69">
        <f t="shared" si="2"/>
        <v>7</v>
      </c>
      <c r="W16" s="25"/>
      <c r="Y16" s="80"/>
    </row>
    <row r="17" spans="1:25" ht="17.25" x14ac:dyDescent="0.3">
      <c r="A17" s="10" t="s">
        <v>60</v>
      </c>
      <c r="B17" s="1">
        <v>6</v>
      </c>
      <c r="C17" s="122">
        <f t="shared" si="3"/>
        <v>0.36363636363636365</v>
      </c>
      <c r="D17" s="1">
        <v>14</v>
      </c>
      <c r="E17" s="1">
        <v>11</v>
      </c>
      <c r="F17" s="1">
        <v>4</v>
      </c>
      <c r="G17" s="1">
        <f t="shared" si="8"/>
        <v>3</v>
      </c>
      <c r="H17" s="1">
        <v>1</v>
      </c>
      <c r="I17" s="1">
        <v>0</v>
      </c>
      <c r="J17" s="1">
        <v>0</v>
      </c>
      <c r="K17" s="1">
        <v>3</v>
      </c>
      <c r="L17" s="1">
        <v>2</v>
      </c>
      <c r="M17" s="1">
        <v>1</v>
      </c>
      <c r="N17" s="1">
        <v>2</v>
      </c>
      <c r="O17" s="1">
        <v>2</v>
      </c>
      <c r="P17" s="79">
        <f t="shared" si="4"/>
        <v>0.14285714285714285</v>
      </c>
      <c r="Q17" s="46">
        <f t="shared" si="5"/>
        <v>0.45454545454545453</v>
      </c>
      <c r="R17" s="2">
        <f t="shared" si="6"/>
        <v>0.42857142857142855</v>
      </c>
      <c r="S17" s="58">
        <f t="shared" si="0"/>
        <v>0.88311688311688308</v>
      </c>
      <c r="T17" s="76">
        <f t="shared" si="7"/>
        <v>0.25</v>
      </c>
      <c r="U17" s="61">
        <f t="shared" si="1"/>
        <v>11</v>
      </c>
      <c r="V17" s="69">
        <f t="shared" si="2"/>
        <v>8</v>
      </c>
      <c r="W17" s="25"/>
      <c r="Y17" s="80"/>
    </row>
    <row r="18" spans="1:25" ht="17.25" x14ac:dyDescent="0.3">
      <c r="A18" s="10" t="s">
        <v>12</v>
      </c>
      <c r="B18" s="1">
        <v>7</v>
      </c>
      <c r="C18" s="122">
        <f t="shared" si="3"/>
        <v>0.35294117647058826</v>
      </c>
      <c r="D18" s="1">
        <v>22</v>
      </c>
      <c r="E18" s="1">
        <v>17</v>
      </c>
      <c r="F18" s="1">
        <v>6</v>
      </c>
      <c r="G18" s="1">
        <f t="shared" si="8"/>
        <v>6</v>
      </c>
      <c r="H18" s="1">
        <v>0</v>
      </c>
      <c r="I18" s="1">
        <v>0</v>
      </c>
      <c r="J18" s="1">
        <v>0</v>
      </c>
      <c r="K18" s="1">
        <v>5</v>
      </c>
      <c r="L18" s="1">
        <v>5</v>
      </c>
      <c r="M18" s="1">
        <v>0</v>
      </c>
      <c r="N18" s="1">
        <v>4</v>
      </c>
      <c r="O18" s="1">
        <v>3</v>
      </c>
      <c r="P18" s="79">
        <f t="shared" si="4"/>
        <v>0.13636363636363635</v>
      </c>
      <c r="Q18" s="46">
        <f t="shared" si="5"/>
        <v>0.35294117647058826</v>
      </c>
      <c r="R18" s="2">
        <f t="shared" si="6"/>
        <v>0.45454545454545453</v>
      </c>
      <c r="S18" s="58">
        <f t="shared" si="0"/>
        <v>0.80748663101604279</v>
      </c>
      <c r="T18" s="76">
        <f t="shared" si="7"/>
        <v>0.25</v>
      </c>
      <c r="U18" s="61">
        <f t="shared" si="1"/>
        <v>10</v>
      </c>
      <c r="V18" s="69">
        <f t="shared" si="2"/>
        <v>10</v>
      </c>
      <c r="W18" s="25"/>
      <c r="Y18" s="80"/>
    </row>
    <row r="19" spans="1:25" ht="17.25" x14ac:dyDescent="0.3">
      <c r="A19" s="10" t="s">
        <v>24</v>
      </c>
      <c r="B19" s="1">
        <v>2</v>
      </c>
      <c r="C19" s="122">
        <f t="shared" si="3"/>
        <v>0</v>
      </c>
      <c r="D19" s="1">
        <v>4</v>
      </c>
      <c r="E19" s="1">
        <v>2</v>
      </c>
      <c r="F19" s="1">
        <v>0</v>
      </c>
      <c r="G19" s="1">
        <f t="shared" si="8"/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2</v>
      </c>
      <c r="O19" s="1">
        <v>0</v>
      </c>
      <c r="P19" s="79">
        <f t="shared" si="4"/>
        <v>0</v>
      </c>
      <c r="Q19" s="46">
        <f t="shared" si="5"/>
        <v>0</v>
      </c>
      <c r="R19" s="2">
        <f t="shared" si="6"/>
        <v>0.5</v>
      </c>
      <c r="S19" s="58">
        <f t="shared" si="0"/>
        <v>0.5</v>
      </c>
      <c r="T19" s="76">
        <f t="shared" si="7"/>
        <v>0</v>
      </c>
      <c r="U19" s="61">
        <f t="shared" si="1"/>
        <v>8</v>
      </c>
      <c r="V19" s="69">
        <f t="shared" si="2"/>
        <v>16</v>
      </c>
      <c r="W19" s="25"/>
      <c r="Y19" s="80"/>
    </row>
    <row r="20" spans="1:25" ht="17.25" x14ac:dyDescent="0.3">
      <c r="A20" s="10" t="s">
        <v>14</v>
      </c>
      <c r="B20" s="1">
        <v>9</v>
      </c>
      <c r="C20" s="122">
        <f t="shared" si="3"/>
        <v>0.63636363636363635</v>
      </c>
      <c r="D20" s="1">
        <v>26</v>
      </c>
      <c r="E20" s="1">
        <v>22</v>
      </c>
      <c r="F20" s="1">
        <v>14</v>
      </c>
      <c r="G20" s="1">
        <f t="shared" si="8"/>
        <v>9</v>
      </c>
      <c r="H20" s="1">
        <v>4</v>
      </c>
      <c r="I20" s="1">
        <v>0</v>
      </c>
      <c r="J20" s="1">
        <v>1</v>
      </c>
      <c r="K20" s="1">
        <v>12</v>
      </c>
      <c r="L20" s="1">
        <v>13</v>
      </c>
      <c r="M20" s="1">
        <v>6</v>
      </c>
      <c r="N20" s="1">
        <v>4</v>
      </c>
      <c r="O20" s="1">
        <v>0</v>
      </c>
      <c r="P20" s="79">
        <f t="shared" si="4"/>
        <v>0</v>
      </c>
      <c r="Q20" s="46">
        <f t="shared" si="5"/>
        <v>0.95454545454545459</v>
      </c>
      <c r="R20" s="2">
        <f t="shared" si="6"/>
        <v>0.69230769230769229</v>
      </c>
      <c r="S20" s="58">
        <f t="shared" si="0"/>
        <v>1.6468531468531469</v>
      </c>
      <c r="T20" s="76">
        <f t="shared" si="7"/>
        <v>0</v>
      </c>
      <c r="U20" s="61">
        <f t="shared" si="1"/>
        <v>1</v>
      </c>
      <c r="V20" s="69">
        <f t="shared" si="2"/>
        <v>1</v>
      </c>
      <c r="W20" s="25"/>
      <c r="Y20" s="80"/>
    </row>
    <row r="21" spans="1:25" ht="17.25" x14ac:dyDescent="0.3">
      <c r="A21" s="10" t="s">
        <v>47</v>
      </c>
      <c r="B21" s="1">
        <v>6</v>
      </c>
      <c r="C21" s="122">
        <f t="shared" si="3"/>
        <v>0.2</v>
      </c>
      <c r="D21" s="1">
        <v>12</v>
      </c>
      <c r="E21" s="1">
        <v>10</v>
      </c>
      <c r="F21" s="1">
        <v>2</v>
      </c>
      <c r="G21" s="1">
        <f t="shared" si="8"/>
        <v>1</v>
      </c>
      <c r="H21" s="1">
        <v>1</v>
      </c>
      <c r="I21" s="1">
        <v>0</v>
      </c>
      <c r="J21" s="1">
        <v>0</v>
      </c>
      <c r="K21" s="1">
        <v>3</v>
      </c>
      <c r="L21" s="1">
        <v>2</v>
      </c>
      <c r="M21" s="1">
        <v>0</v>
      </c>
      <c r="N21" s="1">
        <v>2</v>
      </c>
      <c r="O21" s="1">
        <v>4</v>
      </c>
      <c r="P21" s="79">
        <f t="shared" si="4"/>
        <v>0.33333333333333331</v>
      </c>
      <c r="Q21" s="46">
        <f t="shared" si="5"/>
        <v>0.3</v>
      </c>
      <c r="R21" s="2">
        <f t="shared" si="6"/>
        <v>0.33333333333333331</v>
      </c>
      <c r="S21" s="58">
        <f t="shared" si="0"/>
        <v>0.6333333333333333</v>
      </c>
      <c r="T21" s="76">
        <f t="shared" si="7"/>
        <v>0.5</v>
      </c>
      <c r="U21" s="61">
        <f t="shared" si="1"/>
        <v>16</v>
      </c>
      <c r="V21" s="69">
        <f t="shared" si="2"/>
        <v>15</v>
      </c>
      <c r="W21" s="25"/>
      <c r="Y21" s="80"/>
    </row>
    <row r="22" spans="1:25" ht="17.25" x14ac:dyDescent="0.3">
      <c r="A22" s="10" t="s">
        <v>22</v>
      </c>
      <c r="B22" s="1">
        <v>5</v>
      </c>
      <c r="C22" s="122">
        <f t="shared" si="3"/>
        <v>0.27272727272727271</v>
      </c>
      <c r="D22" s="1">
        <v>14</v>
      </c>
      <c r="E22" s="1">
        <v>11</v>
      </c>
      <c r="F22" s="1">
        <v>3</v>
      </c>
      <c r="G22" s="1">
        <f t="shared" si="8"/>
        <v>1</v>
      </c>
      <c r="H22" s="1">
        <v>2</v>
      </c>
      <c r="I22" s="1">
        <v>0</v>
      </c>
      <c r="J22" s="1">
        <v>0</v>
      </c>
      <c r="K22" s="1">
        <v>3</v>
      </c>
      <c r="L22" s="1">
        <v>1</v>
      </c>
      <c r="M22" s="1">
        <v>4</v>
      </c>
      <c r="N22" s="1">
        <v>3</v>
      </c>
      <c r="O22" s="1">
        <v>1</v>
      </c>
      <c r="P22" s="79">
        <f t="shared" si="4"/>
        <v>7.1428571428571425E-2</v>
      </c>
      <c r="Q22" s="46">
        <f t="shared" si="5"/>
        <v>0.45454545454545453</v>
      </c>
      <c r="R22" s="2">
        <f t="shared" si="6"/>
        <v>0.42857142857142855</v>
      </c>
      <c r="S22" s="58">
        <f t="shared" si="0"/>
        <v>0.88311688311688308</v>
      </c>
      <c r="T22" s="76">
        <f t="shared" si="7"/>
        <v>0.125</v>
      </c>
      <c r="U22" s="61">
        <f t="shared" si="1"/>
        <v>11</v>
      </c>
      <c r="V22" s="69">
        <f t="shared" si="2"/>
        <v>8</v>
      </c>
      <c r="W22" s="25"/>
      <c r="Y22" s="80"/>
    </row>
    <row r="23" spans="1:25" ht="17.25" x14ac:dyDescent="0.3">
      <c r="A23" s="10" t="s">
        <v>54</v>
      </c>
      <c r="B23" s="1">
        <v>3</v>
      </c>
      <c r="C23" s="122">
        <f t="shared" si="3"/>
        <v>0.33333333333333331</v>
      </c>
      <c r="D23" s="1">
        <v>9</v>
      </c>
      <c r="E23" s="1">
        <v>6</v>
      </c>
      <c r="F23" s="1">
        <v>2</v>
      </c>
      <c r="G23" s="1">
        <f t="shared" si="8"/>
        <v>2</v>
      </c>
      <c r="H23" s="1">
        <v>0</v>
      </c>
      <c r="I23" s="1">
        <v>0</v>
      </c>
      <c r="J23" s="1">
        <v>0</v>
      </c>
      <c r="K23" s="1">
        <v>4</v>
      </c>
      <c r="L23" s="1">
        <v>2</v>
      </c>
      <c r="M23" s="1">
        <v>1</v>
      </c>
      <c r="N23" s="1">
        <v>3</v>
      </c>
      <c r="O23" s="1">
        <v>1</v>
      </c>
      <c r="P23" s="79">
        <f t="shared" si="4"/>
        <v>0.1111111111111111</v>
      </c>
      <c r="Q23" s="46">
        <f t="shared" si="5"/>
        <v>0.33333333333333331</v>
      </c>
      <c r="R23" s="2">
        <f t="shared" si="6"/>
        <v>0.55555555555555558</v>
      </c>
      <c r="S23" s="58">
        <f t="shared" si="0"/>
        <v>0.88888888888888884</v>
      </c>
      <c r="T23" s="76">
        <f t="shared" si="7"/>
        <v>0.25</v>
      </c>
      <c r="U23" s="61">
        <f t="shared" si="1"/>
        <v>7</v>
      </c>
      <c r="V23" s="69">
        <f t="shared" si="2"/>
        <v>6</v>
      </c>
      <c r="W23" s="25"/>
      <c r="Y23" s="80"/>
    </row>
    <row r="24" spans="1:25" ht="17.25" x14ac:dyDescent="0.3">
      <c r="A24" s="11" t="s">
        <v>10</v>
      </c>
      <c r="B24" s="11"/>
      <c r="C24" s="17">
        <f t="shared" ref="C24" si="9">+F24/E24</f>
        <v>0.42439024390243901</v>
      </c>
      <c r="D24" s="11">
        <f t="shared" ref="D24:O24" si="10">SUM(D4:D23)</f>
        <v>273</v>
      </c>
      <c r="E24" s="11">
        <f t="shared" si="10"/>
        <v>205</v>
      </c>
      <c r="F24" s="11">
        <f t="shared" si="10"/>
        <v>87</v>
      </c>
      <c r="G24" s="11">
        <f t="shared" si="10"/>
        <v>63</v>
      </c>
      <c r="H24" s="11">
        <f t="shared" si="10"/>
        <v>14</v>
      </c>
      <c r="I24" s="11">
        <f t="shared" si="10"/>
        <v>6</v>
      </c>
      <c r="J24" s="11">
        <f t="shared" si="10"/>
        <v>2</v>
      </c>
      <c r="K24" s="11">
        <f t="shared" si="10"/>
        <v>88</v>
      </c>
      <c r="L24" s="11">
        <f t="shared" si="10"/>
        <v>69</v>
      </c>
      <c r="M24" s="11">
        <f t="shared" si="10"/>
        <v>48</v>
      </c>
      <c r="N24" s="11">
        <f t="shared" si="10"/>
        <v>52</v>
      </c>
      <c r="O24" s="11">
        <f t="shared" si="10"/>
        <v>28</v>
      </c>
      <c r="P24" s="29">
        <f t="shared" ref="P24" si="11">+O24/D24</f>
        <v>0.10256410256410256</v>
      </c>
      <c r="Q24" s="17"/>
      <c r="R24" s="17"/>
      <c r="S24" s="57"/>
      <c r="T24" s="68"/>
      <c r="U24" s="68"/>
      <c r="V24" s="68"/>
      <c r="W24" s="81">
        <f>SUM(W4:W23)</f>
        <v>0</v>
      </c>
    </row>
    <row r="25" spans="1:25" ht="17.25" x14ac:dyDescent="0.3">
      <c r="A25" s="22"/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23"/>
    </row>
    <row r="26" spans="1:25" ht="17.25" x14ac:dyDescent="0.3">
      <c r="A26" s="4" t="s">
        <v>3</v>
      </c>
    </row>
    <row r="27" spans="1:25" ht="34.5" x14ac:dyDescent="0.3">
      <c r="A27" s="10" t="s">
        <v>27</v>
      </c>
      <c r="B27" s="10" t="s">
        <v>46</v>
      </c>
      <c r="C27" s="10" t="s">
        <v>55</v>
      </c>
      <c r="D27" s="10" t="s">
        <v>41</v>
      </c>
      <c r="E27" s="10" t="s">
        <v>48</v>
      </c>
      <c r="F27" s="10" t="s">
        <v>45</v>
      </c>
      <c r="G27" s="10" t="s">
        <v>38</v>
      </c>
      <c r="H27" s="10" t="s">
        <v>5</v>
      </c>
      <c r="I27" s="10" t="s">
        <v>17</v>
      </c>
      <c r="J27" s="10" t="s">
        <v>26</v>
      </c>
      <c r="K27" s="10" t="s">
        <v>30</v>
      </c>
      <c r="L27" s="10" t="s">
        <v>91</v>
      </c>
      <c r="M27" s="10" t="s">
        <v>6</v>
      </c>
      <c r="N27" s="10" t="s">
        <v>42</v>
      </c>
      <c r="O27" s="10" t="s">
        <v>35</v>
      </c>
      <c r="P27" s="10" t="s">
        <v>49</v>
      </c>
      <c r="Q27" s="10" t="s">
        <v>56</v>
      </c>
      <c r="R27" s="10" t="s">
        <v>68</v>
      </c>
      <c r="S27" s="10" t="s">
        <v>92</v>
      </c>
      <c r="T27" s="10" t="s">
        <v>72</v>
      </c>
      <c r="U27" s="10" t="s">
        <v>71</v>
      </c>
      <c r="V27" s="10" t="s">
        <v>70</v>
      </c>
    </row>
    <row r="28" spans="1:25" ht="17.25" x14ac:dyDescent="0.3">
      <c r="A28" s="10" t="s">
        <v>59</v>
      </c>
      <c r="B28" s="1"/>
      <c r="C28" s="1"/>
      <c r="D28" s="1"/>
      <c r="E28" s="1"/>
      <c r="F28" s="1"/>
      <c r="G28" s="1"/>
      <c r="H28" s="6"/>
      <c r="I28" s="1"/>
      <c r="J28" s="1"/>
      <c r="K28" s="1"/>
      <c r="L28" s="1"/>
      <c r="M28" s="1"/>
      <c r="N28" s="1"/>
      <c r="O28" s="1"/>
      <c r="P28" s="3"/>
      <c r="Q28" s="38"/>
      <c r="R28" s="39"/>
      <c r="S28" s="39"/>
      <c r="T28" s="40"/>
      <c r="U28" s="33"/>
      <c r="V28" s="38"/>
    </row>
    <row r="29" spans="1:25" ht="17.25" x14ac:dyDescent="0.3">
      <c r="A29" s="10" t="s">
        <v>76</v>
      </c>
      <c r="B29" s="1"/>
      <c r="C29" s="1"/>
      <c r="D29" s="1"/>
      <c r="E29" s="1"/>
      <c r="F29" s="1"/>
      <c r="G29" s="1"/>
      <c r="H29" s="6"/>
      <c r="I29" s="1"/>
      <c r="J29" s="1"/>
      <c r="K29" s="1"/>
      <c r="L29" s="1"/>
      <c r="M29" s="1"/>
      <c r="N29" s="1"/>
      <c r="O29" s="1"/>
      <c r="P29" s="3"/>
      <c r="Q29" s="38"/>
      <c r="R29" s="39"/>
      <c r="S29" s="39"/>
      <c r="T29" s="40"/>
      <c r="U29" s="33"/>
      <c r="V29" s="38"/>
    </row>
    <row r="30" spans="1:25" ht="17.25" x14ac:dyDescent="0.3">
      <c r="A30" s="10" t="s">
        <v>51</v>
      </c>
      <c r="B30" s="1"/>
      <c r="C30" s="1"/>
      <c r="D30" s="1"/>
      <c r="E30" s="1"/>
      <c r="F30" s="1"/>
      <c r="G30" s="1"/>
      <c r="H30" s="6"/>
      <c r="I30" s="1"/>
      <c r="J30" s="1"/>
      <c r="K30" s="1"/>
      <c r="L30" s="1"/>
      <c r="M30" s="1"/>
      <c r="N30" s="1"/>
      <c r="O30" s="1"/>
      <c r="P30" s="120"/>
      <c r="Q30" s="38"/>
      <c r="R30" s="39"/>
      <c r="S30" s="39"/>
      <c r="T30" s="40"/>
      <c r="U30" s="33"/>
      <c r="V30" s="38"/>
    </row>
    <row r="31" spans="1:25" ht="17.25" x14ac:dyDescent="0.3">
      <c r="A31" s="10" t="s">
        <v>15</v>
      </c>
      <c r="B31" s="1">
        <v>6</v>
      </c>
      <c r="C31" s="1">
        <v>5</v>
      </c>
      <c r="D31" s="1">
        <v>1</v>
      </c>
      <c r="E31" s="1">
        <v>0</v>
      </c>
      <c r="F31" s="1">
        <v>140</v>
      </c>
      <c r="G31" s="1">
        <v>130</v>
      </c>
      <c r="H31" s="6">
        <v>28</v>
      </c>
      <c r="I31" s="1">
        <v>29</v>
      </c>
      <c r="J31" s="1">
        <v>0</v>
      </c>
      <c r="K31" s="1">
        <v>14</v>
      </c>
      <c r="L31" s="1">
        <v>5</v>
      </c>
      <c r="M31" s="1">
        <v>6</v>
      </c>
      <c r="N31" s="1">
        <v>26</v>
      </c>
      <c r="O31" s="1">
        <v>13</v>
      </c>
      <c r="P31" s="120">
        <f>+O31*9/H31</f>
        <v>4.1785714285714288</v>
      </c>
      <c r="Q31" s="38">
        <f>(K31+L31)/H31</f>
        <v>0.6785714285714286</v>
      </c>
      <c r="R31" s="39">
        <f>I31/H31</f>
        <v>1.0357142857142858</v>
      </c>
      <c r="S31" s="39">
        <f>H31/B31</f>
        <v>4.666666666666667</v>
      </c>
      <c r="T31" s="40">
        <f>M31/H31</f>
        <v>0.21428571428571427</v>
      </c>
      <c r="U31" s="33">
        <f>O31/N31</f>
        <v>0.5</v>
      </c>
      <c r="V31" s="38">
        <f>(I31+K31+L31)/H31</f>
        <v>1.7142857142857142</v>
      </c>
    </row>
    <row r="32" spans="1:25" ht="17.25" x14ac:dyDescent="0.3">
      <c r="A32" s="10" t="s">
        <v>130</v>
      </c>
      <c r="B32" s="1"/>
      <c r="C32" s="1"/>
      <c r="D32" s="1"/>
      <c r="E32" s="1"/>
      <c r="F32" s="1"/>
      <c r="G32" s="1"/>
      <c r="H32" s="6"/>
      <c r="I32" s="1"/>
      <c r="J32" s="1"/>
      <c r="K32" s="1"/>
      <c r="L32" s="1"/>
      <c r="M32" s="1"/>
      <c r="N32" s="1"/>
      <c r="O32" s="1"/>
      <c r="P32" s="120"/>
      <c r="Q32" s="38"/>
      <c r="R32" s="39"/>
      <c r="S32" s="39"/>
      <c r="T32" s="40"/>
      <c r="U32" s="33"/>
      <c r="V32" s="38"/>
    </row>
    <row r="33" spans="1:22" ht="17.25" x14ac:dyDescent="0.3">
      <c r="A33" s="10" t="s">
        <v>50</v>
      </c>
      <c r="B33" s="1"/>
      <c r="C33" s="1"/>
      <c r="D33" s="1"/>
      <c r="E33" s="1"/>
      <c r="F33" s="1"/>
      <c r="G33" s="1"/>
      <c r="H33" s="6"/>
      <c r="I33" s="1"/>
      <c r="J33" s="1"/>
      <c r="K33" s="1"/>
      <c r="L33" s="1"/>
      <c r="M33" s="1"/>
      <c r="N33" s="1"/>
      <c r="O33" s="1"/>
      <c r="P33" s="120"/>
      <c r="Q33" s="38"/>
      <c r="R33" s="39"/>
      <c r="S33" s="39"/>
      <c r="T33" s="40"/>
      <c r="U33" s="33"/>
      <c r="V33" s="38"/>
    </row>
    <row r="34" spans="1:22" ht="17.25" x14ac:dyDescent="0.3">
      <c r="A34" s="10" t="s">
        <v>33</v>
      </c>
      <c r="B34" s="1">
        <v>3</v>
      </c>
      <c r="C34" s="1">
        <v>1</v>
      </c>
      <c r="D34" s="1">
        <v>0</v>
      </c>
      <c r="E34" s="1">
        <v>0</v>
      </c>
      <c r="F34" s="1">
        <v>34</v>
      </c>
      <c r="G34" s="1">
        <v>25</v>
      </c>
      <c r="H34" s="6">
        <v>6</v>
      </c>
      <c r="I34" s="1">
        <v>10</v>
      </c>
      <c r="J34" s="1">
        <v>0</v>
      </c>
      <c r="K34" s="1">
        <v>8</v>
      </c>
      <c r="L34" s="1">
        <v>0</v>
      </c>
      <c r="M34" s="1">
        <v>4</v>
      </c>
      <c r="N34" s="1">
        <v>9</v>
      </c>
      <c r="O34" s="1">
        <v>7</v>
      </c>
      <c r="P34" s="120">
        <f>+O34*9/H34</f>
        <v>10.5</v>
      </c>
      <c r="Q34" s="38">
        <f>(K34+L34)/H34</f>
        <v>1.3333333333333333</v>
      </c>
      <c r="R34" s="39">
        <f>I34/H34</f>
        <v>1.6666666666666667</v>
      </c>
      <c r="S34" s="39">
        <f>H34/B34</f>
        <v>2</v>
      </c>
      <c r="T34" s="40">
        <f>M34/H34</f>
        <v>0.66666666666666663</v>
      </c>
      <c r="U34" s="33">
        <f>O34/N34</f>
        <v>0.77777777777777779</v>
      </c>
      <c r="V34" s="38">
        <f>(I34+K34+L34)/H34</f>
        <v>3</v>
      </c>
    </row>
    <row r="35" spans="1:22" ht="17.25" x14ac:dyDescent="0.3">
      <c r="A35" s="10" t="s">
        <v>129</v>
      </c>
      <c r="B35" s="1"/>
      <c r="C35" s="1"/>
      <c r="D35" s="1"/>
      <c r="E35" s="1"/>
      <c r="F35" s="1"/>
      <c r="G35" s="1"/>
      <c r="H35" s="6"/>
      <c r="I35" s="1"/>
      <c r="J35" s="1"/>
      <c r="K35" s="1"/>
      <c r="L35" s="1"/>
      <c r="M35" s="1"/>
      <c r="N35" s="1"/>
      <c r="O35" s="1"/>
      <c r="P35" s="120"/>
      <c r="Q35" s="38"/>
      <c r="R35" s="39"/>
      <c r="S35" s="39"/>
      <c r="T35" s="40"/>
      <c r="U35" s="33"/>
      <c r="V35" s="38"/>
    </row>
    <row r="36" spans="1:22" ht="17.25" x14ac:dyDescent="0.3">
      <c r="A36" s="10" t="s">
        <v>47</v>
      </c>
      <c r="B36" s="1"/>
      <c r="C36" s="1"/>
      <c r="D36" s="1"/>
      <c r="E36" s="1"/>
      <c r="F36" s="1"/>
      <c r="G36" s="1"/>
      <c r="H36" s="6"/>
      <c r="I36" s="1"/>
      <c r="J36" s="1"/>
      <c r="K36" s="1"/>
      <c r="L36" s="1"/>
      <c r="M36" s="1"/>
      <c r="N36" s="1"/>
      <c r="O36" s="1"/>
      <c r="P36" s="120"/>
      <c r="Q36" s="38"/>
      <c r="R36" s="39"/>
      <c r="S36" s="39"/>
      <c r="T36" s="40"/>
      <c r="U36" s="33"/>
      <c r="V36" s="38"/>
    </row>
    <row r="37" spans="1:22" ht="17.25" x14ac:dyDescent="0.3">
      <c r="A37" s="10" t="s">
        <v>22</v>
      </c>
      <c r="B37" s="1">
        <v>2</v>
      </c>
      <c r="C37" s="1">
        <v>2</v>
      </c>
      <c r="D37" s="1">
        <v>0</v>
      </c>
      <c r="E37" s="1">
        <v>0</v>
      </c>
      <c r="F37" s="1">
        <v>36</v>
      </c>
      <c r="G37" s="1">
        <v>27</v>
      </c>
      <c r="H37" s="6">
        <v>8</v>
      </c>
      <c r="I37" s="1">
        <v>3</v>
      </c>
      <c r="J37" s="1">
        <v>0</v>
      </c>
      <c r="K37" s="1">
        <v>8</v>
      </c>
      <c r="L37" s="1">
        <v>1</v>
      </c>
      <c r="M37" s="1">
        <v>10</v>
      </c>
      <c r="N37" s="1">
        <v>4</v>
      </c>
      <c r="O37" s="1">
        <v>1</v>
      </c>
      <c r="P37" s="120">
        <f>+O37*9/H37</f>
        <v>1.125</v>
      </c>
      <c r="Q37" s="38">
        <f>(K37+L37)/H37</f>
        <v>1.125</v>
      </c>
      <c r="R37" s="39">
        <f>I37/H37</f>
        <v>0.375</v>
      </c>
      <c r="S37" s="39">
        <f>H37/B37</f>
        <v>4</v>
      </c>
      <c r="T37" s="40">
        <f>M37/H37</f>
        <v>1.25</v>
      </c>
      <c r="U37" s="33">
        <f>O37/N37</f>
        <v>0.25</v>
      </c>
      <c r="V37" s="38">
        <f>(I37+K37+L37)/H37</f>
        <v>1.5</v>
      </c>
    </row>
    <row r="38" spans="1:22" ht="17.25" x14ac:dyDescent="0.3">
      <c r="A38" s="11" t="s">
        <v>10</v>
      </c>
      <c r="B38" s="11"/>
      <c r="C38" s="11">
        <f t="shared" ref="C38:O38" si="12">SUM(C28:C37)</f>
        <v>8</v>
      </c>
      <c r="D38" s="11">
        <f t="shared" si="12"/>
        <v>1</v>
      </c>
      <c r="E38" s="11">
        <f t="shared" si="12"/>
        <v>0</v>
      </c>
      <c r="F38" s="11">
        <f t="shared" si="12"/>
        <v>210</v>
      </c>
      <c r="G38" s="11">
        <f t="shared" si="12"/>
        <v>182</v>
      </c>
      <c r="H38" s="15">
        <f t="shared" si="12"/>
        <v>42</v>
      </c>
      <c r="I38" s="11">
        <f t="shared" si="12"/>
        <v>42</v>
      </c>
      <c r="J38" s="11">
        <f t="shared" si="12"/>
        <v>0</v>
      </c>
      <c r="K38" s="11">
        <f t="shared" si="12"/>
        <v>30</v>
      </c>
      <c r="L38" s="11">
        <f t="shared" si="12"/>
        <v>6</v>
      </c>
      <c r="M38" s="11">
        <f t="shared" si="12"/>
        <v>20</v>
      </c>
      <c r="N38" s="11">
        <f t="shared" si="12"/>
        <v>39</v>
      </c>
      <c r="O38" s="11">
        <f t="shared" si="12"/>
        <v>21</v>
      </c>
      <c r="P38" s="16">
        <f t="shared" ref="P38" si="13">+O38*9/H38</f>
        <v>4.5</v>
      </c>
      <c r="Q38" s="34">
        <f>(K38+L38)/H38</f>
        <v>0.8571428571428571</v>
      </c>
      <c r="R38" s="35">
        <f>I38/H38</f>
        <v>1</v>
      </c>
      <c r="S38" s="35" t="e">
        <f t="shared" ref="S38" si="14">H38/B38</f>
        <v>#DIV/0!</v>
      </c>
      <c r="T38" s="36">
        <f>M38/H38</f>
        <v>0.47619047619047616</v>
      </c>
      <c r="U38" s="37">
        <f>O38/N38</f>
        <v>0.53846153846153844</v>
      </c>
      <c r="V38" s="34">
        <f>(I38+K38+L38)/H38</f>
        <v>1.8571428571428572</v>
      </c>
    </row>
  </sheetData>
  <sortState xmlns:xlrd2="http://schemas.microsoft.com/office/spreadsheetml/2017/richdata2" ref="A4:W23">
    <sortCondition ref="A4:A23"/>
  </sortState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D316-CCEF-4FB8-BA27-E2F31366E61E}">
  <dimension ref="A1:Y38"/>
  <sheetViews>
    <sheetView zoomScale="70" zoomScaleNormal="70" workbookViewId="0">
      <selection activeCell="Y17" sqref="Y17"/>
    </sheetView>
  </sheetViews>
  <sheetFormatPr defaultColWidth="9" defaultRowHeight="16.5" x14ac:dyDescent="0.3"/>
  <cols>
    <col min="1" max="18" width="8.125" customWidth="1"/>
    <col min="19" max="19" width="10.75" customWidth="1"/>
    <col min="20" max="20" width="8.125" customWidth="1"/>
  </cols>
  <sheetData>
    <row r="1" spans="1:25" ht="26.25" x14ac:dyDescent="0.3">
      <c r="A1" s="24" t="s">
        <v>117</v>
      </c>
    </row>
    <row r="2" spans="1:25" ht="17.25" x14ac:dyDescent="0.3">
      <c r="A2" s="4" t="s">
        <v>1</v>
      </c>
    </row>
    <row r="3" spans="1:25" ht="34.5" x14ac:dyDescent="0.3">
      <c r="A3" s="10" t="s">
        <v>32</v>
      </c>
      <c r="B3" s="10" t="s">
        <v>13</v>
      </c>
      <c r="C3" s="10" t="s">
        <v>57</v>
      </c>
      <c r="D3" s="10" t="s">
        <v>19</v>
      </c>
      <c r="E3" s="10" t="s">
        <v>38</v>
      </c>
      <c r="F3" s="10" t="s">
        <v>53</v>
      </c>
      <c r="G3" s="10" t="s">
        <v>81</v>
      </c>
      <c r="H3" s="10" t="s">
        <v>74</v>
      </c>
      <c r="I3" s="10" t="s">
        <v>0</v>
      </c>
      <c r="J3" s="10" t="s">
        <v>84</v>
      </c>
      <c r="K3" s="10" t="s">
        <v>31</v>
      </c>
      <c r="L3" s="10" t="s">
        <v>36</v>
      </c>
      <c r="M3" s="10" t="s">
        <v>40</v>
      </c>
      <c r="N3" s="10" t="s">
        <v>29</v>
      </c>
      <c r="O3" s="10" t="s">
        <v>58</v>
      </c>
      <c r="P3" s="10" t="s">
        <v>28</v>
      </c>
      <c r="Q3" s="10" t="s">
        <v>43</v>
      </c>
      <c r="R3" s="10" t="s">
        <v>37</v>
      </c>
      <c r="S3" s="43" t="s">
        <v>85</v>
      </c>
      <c r="T3" s="10" t="s">
        <v>87</v>
      </c>
      <c r="U3" s="10" t="s">
        <v>73</v>
      </c>
      <c r="V3" s="10" t="s">
        <v>88</v>
      </c>
      <c r="W3" s="10" t="s">
        <v>90</v>
      </c>
    </row>
    <row r="4" spans="1:25" ht="17.25" x14ac:dyDescent="0.3">
      <c r="A4" s="10" t="s">
        <v>59</v>
      </c>
      <c r="B4" s="1">
        <v>5</v>
      </c>
      <c r="C4" s="122">
        <f t="shared" ref="C4:C24" si="0">+F4/E4</f>
        <v>9.0909090909090912E-2</v>
      </c>
      <c r="D4" s="115">
        <v>14</v>
      </c>
      <c r="E4" s="115">
        <v>11</v>
      </c>
      <c r="F4" s="115">
        <v>1</v>
      </c>
      <c r="G4" s="1">
        <f>+F4-(H4+I4+J4)</f>
        <v>1</v>
      </c>
      <c r="H4" s="115">
        <v>0</v>
      </c>
      <c r="I4" s="115">
        <v>0</v>
      </c>
      <c r="J4" s="115">
        <v>0</v>
      </c>
      <c r="K4" s="115">
        <v>3</v>
      </c>
      <c r="L4" s="115">
        <v>1</v>
      </c>
      <c r="M4" s="115">
        <v>3</v>
      </c>
      <c r="N4" s="115">
        <v>3</v>
      </c>
      <c r="O4" s="115">
        <v>5</v>
      </c>
      <c r="P4" s="79">
        <f>+O4/D4</f>
        <v>0.35714285714285715</v>
      </c>
      <c r="Q4" s="46">
        <f>+(G4*1+H4*2+I4*3+J4*4)/E4</f>
        <v>9.0909090909090912E-2</v>
      </c>
      <c r="R4" s="2">
        <f>+(F4+N4)/D4</f>
        <v>0.2857142857142857</v>
      </c>
      <c r="S4" s="58">
        <f>+R4+Q4</f>
        <v>0.37662337662337664</v>
      </c>
      <c r="T4" s="76">
        <f>O4/(D4-(F4+N4))</f>
        <v>0.5</v>
      </c>
      <c r="U4" s="61">
        <f>RANK(R4,$R$4:$R$23)</f>
        <v>15</v>
      </c>
      <c r="V4" s="69">
        <f>RANK(S4,$S$4:$S$23)</f>
        <v>16</v>
      </c>
      <c r="W4" s="25"/>
      <c r="Y4" s="80"/>
    </row>
    <row r="5" spans="1:25" ht="17.25" x14ac:dyDescent="0.3">
      <c r="A5" s="10" t="s">
        <v>34</v>
      </c>
      <c r="B5" s="1">
        <v>5</v>
      </c>
      <c r="C5" s="122">
        <f t="shared" si="0"/>
        <v>0</v>
      </c>
      <c r="D5" s="115">
        <v>9</v>
      </c>
      <c r="E5" s="115">
        <v>6</v>
      </c>
      <c r="F5" s="115">
        <v>0</v>
      </c>
      <c r="G5" s="1">
        <f>+F5-(H5+I5+J5)</f>
        <v>0</v>
      </c>
      <c r="H5" s="115">
        <v>0</v>
      </c>
      <c r="I5" s="115">
        <v>0</v>
      </c>
      <c r="J5" s="115">
        <v>0</v>
      </c>
      <c r="K5" s="115">
        <v>1</v>
      </c>
      <c r="L5" s="115">
        <v>0</v>
      </c>
      <c r="M5" s="115">
        <v>0</v>
      </c>
      <c r="N5" s="115">
        <v>3</v>
      </c>
      <c r="O5" s="115">
        <v>5</v>
      </c>
      <c r="P5" s="79">
        <f>+O5/D5</f>
        <v>0.55555555555555558</v>
      </c>
      <c r="Q5" s="46">
        <f>+(G5*1+H5*2+I5*3+J5*4)/E5</f>
        <v>0</v>
      </c>
      <c r="R5" s="2">
        <f>+(F5+N5)/D5</f>
        <v>0.33333333333333331</v>
      </c>
      <c r="S5" s="58">
        <f>+R5+Q5</f>
        <v>0.33333333333333331</v>
      </c>
      <c r="T5" s="76">
        <f>O5/(D5-(F5+N5))</f>
        <v>0.83333333333333337</v>
      </c>
      <c r="U5" s="61">
        <f>RANK(R5,$R$4:$R$23)</f>
        <v>13</v>
      </c>
      <c r="V5" s="69">
        <f>RANK(S5,$S$4:$S$23)</f>
        <v>17</v>
      </c>
      <c r="W5" s="25"/>
      <c r="Y5" s="80"/>
    </row>
    <row r="6" spans="1:25" ht="17.25" x14ac:dyDescent="0.3">
      <c r="A6" s="10" t="s">
        <v>44</v>
      </c>
      <c r="B6" s="1">
        <v>5</v>
      </c>
      <c r="C6" s="122">
        <f t="shared" si="0"/>
        <v>0.6</v>
      </c>
      <c r="D6" s="115">
        <v>10</v>
      </c>
      <c r="E6" s="115">
        <v>10</v>
      </c>
      <c r="F6" s="115">
        <v>6</v>
      </c>
      <c r="G6" s="1">
        <f>+F6-(H6+I6+J6)</f>
        <v>5</v>
      </c>
      <c r="H6" s="115">
        <v>1</v>
      </c>
      <c r="I6" s="115">
        <v>0</v>
      </c>
      <c r="J6" s="115">
        <v>0</v>
      </c>
      <c r="K6" s="115">
        <v>1</v>
      </c>
      <c r="L6" s="115">
        <v>8</v>
      </c>
      <c r="M6" s="115">
        <v>1</v>
      </c>
      <c r="N6" s="115">
        <v>0</v>
      </c>
      <c r="O6" s="115">
        <v>0</v>
      </c>
      <c r="P6" s="79">
        <f>+O6/D6</f>
        <v>0</v>
      </c>
      <c r="Q6" s="46">
        <f>+(G6*1+H6*2+I6*3+J6*4)/E6</f>
        <v>0.7</v>
      </c>
      <c r="R6" s="2">
        <f>+(F6+N6)/D6</f>
        <v>0.6</v>
      </c>
      <c r="S6" s="58">
        <f>+R6+Q6</f>
        <v>1.2999999999999998</v>
      </c>
      <c r="T6" s="76"/>
      <c r="U6" s="61">
        <f>RANK(R6,$R$4:$R$23)</f>
        <v>5</v>
      </c>
      <c r="V6" s="69">
        <f>RANK(S6,$S$4:$S$23)</f>
        <v>4</v>
      </c>
      <c r="W6" s="25"/>
      <c r="Y6" s="80"/>
    </row>
    <row r="7" spans="1:25" ht="17.25" x14ac:dyDescent="0.3">
      <c r="A7" s="10" t="s">
        <v>9</v>
      </c>
      <c r="B7" s="1">
        <v>1</v>
      </c>
      <c r="C7" s="122">
        <f t="shared" si="0"/>
        <v>0</v>
      </c>
      <c r="D7" s="115">
        <v>1</v>
      </c>
      <c r="E7" s="115">
        <v>1</v>
      </c>
      <c r="F7" s="115">
        <v>0</v>
      </c>
      <c r="G7" s="1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1</v>
      </c>
      <c r="P7" s="118"/>
      <c r="Q7" s="117"/>
      <c r="R7" s="113"/>
      <c r="S7" s="58"/>
      <c r="T7" s="76"/>
      <c r="U7" s="61"/>
      <c r="V7" s="69"/>
      <c r="W7" s="25"/>
      <c r="Y7" s="80"/>
    </row>
    <row r="8" spans="1:25" ht="17.25" x14ac:dyDescent="0.3">
      <c r="A8" s="10" t="s">
        <v>4</v>
      </c>
      <c r="B8" s="1">
        <v>7</v>
      </c>
      <c r="C8" s="122">
        <f t="shared" si="0"/>
        <v>0.5</v>
      </c>
      <c r="D8" s="115">
        <v>20</v>
      </c>
      <c r="E8" s="115">
        <v>14</v>
      </c>
      <c r="F8" s="115">
        <v>7</v>
      </c>
      <c r="G8" s="1">
        <f t="shared" ref="G8:G23" si="1">+F8-(H8+I8+J8)</f>
        <v>4</v>
      </c>
      <c r="H8" s="115">
        <v>2</v>
      </c>
      <c r="I8" s="115">
        <v>0</v>
      </c>
      <c r="J8" s="115">
        <v>1</v>
      </c>
      <c r="K8" s="115">
        <v>9</v>
      </c>
      <c r="L8" s="115">
        <v>7</v>
      </c>
      <c r="M8" s="115">
        <v>2</v>
      </c>
      <c r="N8" s="115">
        <v>6</v>
      </c>
      <c r="O8" s="115">
        <v>2</v>
      </c>
      <c r="P8" s="79">
        <f t="shared" ref="P8:P23" si="2">+O8/D8</f>
        <v>0.1</v>
      </c>
      <c r="Q8" s="46">
        <f t="shared" ref="Q8:Q19" si="3">+(G8*1+H8*2+I8*3+J8*4)/E8</f>
        <v>0.8571428571428571</v>
      </c>
      <c r="R8" s="2">
        <f t="shared" ref="R8:R23" si="4">+(F8+N8)/D8</f>
        <v>0.65</v>
      </c>
      <c r="S8" s="58">
        <f t="shared" ref="S8:S23" si="5">+R8+Q8</f>
        <v>1.5071428571428571</v>
      </c>
      <c r="T8" s="76">
        <f>O8/(D8-(F8+N8))</f>
        <v>0.2857142857142857</v>
      </c>
      <c r="U8" s="61">
        <f t="shared" ref="U8:U23" si="6">RANK(R8,$R$4:$R$23)</f>
        <v>4</v>
      </c>
      <c r="V8" s="69">
        <f t="shared" ref="V8:V23" si="7">RANK(S8,$S$4:$S$23)</f>
        <v>1</v>
      </c>
      <c r="W8" s="25">
        <v>1</v>
      </c>
      <c r="Y8" s="80"/>
    </row>
    <row r="9" spans="1:25" ht="17.25" x14ac:dyDescent="0.3">
      <c r="A9" s="10" t="s">
        <v>51</v>
      </c>
      <c r="B9" s="1">
        <v>2</v>
      </c>
      <c r="C9" s="122">
        <f t="shared" si="0"/>
        <v>0.25</v>
      </c>
      <c r="D9" s="115">
        <v>5</v>
      </c>
      <c r="E9" s="115">
        <v>4</v>
      </c>
      <c r="F9" s="115">
        <v>1</v>
      </c>
      <c r="G9" s="1">
        <f t="shared" si="1"/>
        <v>1</v>
      </c>
      <c r="H9" s="115">
        <v>0</v>
      </c>
      <c r="I9" s="115">
        <v>0</v>
      </c>
      <c r="J9" s="115">
        <v>0</v>
      </c>
      <c r="K9" s="115">
        <v>2</v>
      </c>
      <c r="L9" s="115">
        <v>1</v>
      </c>
      <c r="M9" s="115">
        <v>1</v>
      </c>
      <c r="N9" s="115">
        <v>1</v>
      </c>
      <c r="O9" s="115">
        <v>0</v>
      </c>
      <c r="P9" s="118">
        <f t="shared" si="2"/>
        <v>0</v>
      </c>
      <c r="Q9" s="117">
        <f t="shared" si="3"/>
        <v>0.25</v>
      </c>
      <c r="R9" s="113">
        <f t="shared" si="4"/>
        <v>0.4</v>
      </c>
      <c r="S9" s="58">
        <f t="shared" si="5"/>
        <v>0.65</v>
      </c>
      <c r="T9" s="76"/>
      <c r="U9" s="61">
        <f t="shared" si="6"/>
        <v>10</v>
      </c>
      <c r="V9" s="69">
        <f t="shared" si="7"/>
        <v>14</v>
      </c>
      <c r="W9" s="25"/>
      <c r="Y9" s="80"/>
    </row>
    <row r="10" spans="1:25" ht="17.25" x14ac:dyDescent="0.3">
      <c r="A10" s="10" t="s">
        <v>25</v>
      </c>
      <c r="B10" s="1">
        <v>6</v>
      </c>
      <c r="C10" s="122">
        <f t="shared" si="0"/>
        <v>0.5</v>
      </c>
      <c r="D10" s="115">
        <v>12</v>
      </c>
      <c r="E10" s="115">
        <v>10</v>
      </c>
      <c r="F10" s="115">
        <v>5</v>
      </c>
      <c r="G10" s="1">
        <f t="shared" si="1"/>
        <v>4</v>
      </c>
      <c r="H10" s="115">
        <v>1</v>
      </c>
      <c r="I10" s="115">
        <v>0</v>
      </c>
      <c r="J10" s="115">
        <v>0</v>
      </c>
      <c r="K10" s="115">
        <v>3</v>
      </c>
      <c r="L10" s="115">
        <v>3</v>
      </c>
      <c r="M10" s="115">
        <v>10</v>
      </c>
      <c r="N10" s="115">
        <v>2</v>
      </c>
      <c r="O10" s="115">
        <v>2</v>
      </c>
      <c r="P10" s="79">
        <f t="shared" si="2"/>
        <v>0.16666666666666666</v>
      </c>
      <c r="Q10" s="46">
        <f t="shared" si="3"/>
        <v>0.6</v>
      </c>
      <c r="R10" s="2">
        <f t="shared" si="4"/>
        <v>0.58333333333333337</v>
      </c>
      <c r="S10" s="58">
        <f t="shared" si="5"/>
        <v>1.1833333333333333</v>
      </c>
      <c r="T10" s="76"/>
      <c r="U10" s="61">
        <f t="shared" si="6"/>
        <v>6</v>
      </c>
      <c r="V10" s="69">
        <f t="shared" si="7"/>
        <v>6</v>
      </c>
      <c r="W10" s="25"/>
      <c r="Y10" s="80"/>
    </row>
    <row r="11" spans="1:25" ht="17.25" x14ac:dyDescent="0.3">
      <c r="A11" s="10" t="s">
        <v>21</v>
      </c>
      <c r="B11" s="1">
        <v>5</v>
      </c>
      <c r="C11" s="122">
        <f t="shared" si="0"/>
        <v>0.3</v>
      </c>
      <c r="D11" s="115">
        <v>11</v>
      </c>
      <c r="E11" s="115">
        <v>10</v>
      </c>
      <c r="F11" s="115">
        <v>3</v>
      </c>
      <c r="G11" s="1">
        <f t="shared" si="1"/>
        <v>2</v>
      </c>
      <c r="H11" s="115">
        <v>1</v>
      </c>
      <c r="I11" s="115">
        <v>0</v>
      </c>
      <c r="J11" s="115">
        <v>0</v>
      </c>
      <c r="K11" s="115">
        <v>2</v>
      </c>
      <c r="L11" s="115">
        <v>1</v>
      </c>
      <c r="M11" s="115">
        <v>5</v>
      </c>
      <c r="N11" s="115">
        <v>1</v>
      </c>
      <c r="O11" s="115">
        <v>2</v>
      </c>
      <c r="P11" s="79">
        <f t="shared" si="2"/>
        <v>0.18181818181818182</v>
      </c>
      <c r="Q11" s="46">
        <f t="shared" si="3"/>
        <v>0.4</v>
      </c>
      <c r="R11" s="2">
        <f t="shared" si="4"/>
        <v>0.36363636363636365</v>
      </c>
      <c r="S11" s="58">
        <f t="shared" si="5"/>
        <v>0.76363636363636367</v>
      </c>
      <c r="T11" s="76">
        <f>O11/(D11-(F11+N11))</f>
        <v>0.2857142857142857</v>
      </c>
      <c r="U11" s="61">
        <f t="shared" si="6"/>
        <v>12</v>
      </c>
      <c r="V11" s="69">
        <f t="shared" si="7"/>
        <v>11</v>
      </c>
      <c r="W11" s="25"/>
      <c r="Y11" s="80"/>
    </row>
    <row r="12" spans="1:25" ht="17.25" x14ac:dyDescent="0.3">
      <c r="A12" s="10" t="s">
        <v>8</v>
      </c>
      <c r="B12" s="1">
        <v>3</v>
      </c>
      <c r="C12" s="122">
        <f t="shared" si="0"/>
        <v>0.2857142857142857</v>
      </c>
      <c r="D12" s="115">
        <v>8</v>
      </c>
      <c r="E12" s="115">
        <v>7</v>
      </c>
      <c r="F12" s="115">
        <v>2</v>
      </c>
      <c r="G12" s="1">
        <f t="shared" si="1"/>
        <v>2</v>
      </c>
      <c r="H12" s="115">
        <v>0</v>
      </c>
      <c r="I12" s="115">
        <v>0</v>
      </c>
      <c r="J12" s="115">
        <v>0</v>
      </c>
      <c r="K12" s="115">
        <v>4</v>
      </c>
      <c r="L12" s="115">
        <v>3</v>
      </c>
      <c r="M12" s="115">
        <v>2</v>
      </c>
      <c r="N12" s="115">
        <v>0</v>
      </c>
      <c r="O12" s="115">
        <v>0</v>
      </c>
      <c r="P12" s="79">
        <f t="shared" si="2"/>
        <v>0</v>
      </c>
      <c r="Q12" s="46">
        <f t="shared" si="3"/>
        <v>0.2857142857142857</v>
      </c>
      <c r="R12" s="2">
        <f t="shared" si="4"/>
        <v>0.25</v>
      </c>
      <c r="S12" s="58">
        <f t="shared" si="5"/>
        <v>0.5357142857142857</v>
      </c>
      <c r="T12" s="76">
        <f>O12/(D12-(F12+N12))</f>
        <v>0</v>
      </c>
      <c r="U12" s="61">
        <f t="shared" si="6"/>
        <v>16</v>
      </c>
      <c r="V12" s="69">
        <f t="shared" si="7"/>
        <v>15</v>
      </c>
      <c r="W12" s="25"/>
      <c r="Y12" s="80"/>
    </row>
    <row r="13" spans="1:25" ht="17.25" x14ac:dyDescent="0.3">
      <c r="A13" s="10" t="s">
        <v>15</v>
      </c>
      <c r="B13" s="1">
        <v>1</v>
      </c>
      <c r="C13" s="122">
        <f t="shared" si="0"/>
        <v>0</v>
      </c>
      <c r="D13" s="115">
        <v>2</v>
      </c>
      <c r="E13" s="115">
        <v>2</v>
      </c>
      <c r="F13" s="115">
        <v>0</v>
      </c>
      <c r="G13" s="1">
        <f t="shared" si="1"/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8">
        <f t="shared" si="2"/>
        <v>0</v>
      </c>
      <c r="Q13" s="117">
        <f t="shared" si="3"/>
        <v>0</v>
      </c>
      <c r="R13" s="113">
        <f t="shared" si="4"/>
        <v>0</v>
      </c>
      <c r="S13" s="58">
        <f t="shared" si="5"/>
        <v>0</v>
      </c>
      <c r="T13" s="76"/>
      <c r="U13" s="61">
        <f t="shared" si="6"/>
        <v>19</v>
      </c>
      <c r="V13" s="69">
        <f t="shared" si="7"/>
        <v>19</v>
      </c>
      <c r="W13" s="25"/>
      <c r="Y13" s="80"/>
    </row>
    <row r="14" spans="1:25" ht="17.25" x14ac:dyDescent="0.3">
      <c r="A14" s="10" t="s">
        <v>23</v>
      </c>
      <c r="B14" s="1">
        <v>7</v>
      </c>
      <c r="C14" s="122">
        <f t="shared" si="0"/>
        <v>0.33333333333333331</v>
      </c>
      <c r="D14" s="115">
        <v>19</v>
      </c>
      <c r="E14" s="115">
        <v>15</v>
      </c>
      <c r="F14" s="115">
        <v>5</v>
      </c>
      <c r="G14" s="1">
        <f t="shared" si="1"/>
        <v>4</v>
      </c>
      <c r="H14" s="115">
        <v>1</v>
      </c>
      <c r="I14" s="115">
        <v>0</v>
      </c>
      <c r="J14" s="115">
        <v>0</v>
      </c>
      <c r="K14" s="115">
        <v>7</v>
      </c>
      <c r="L14" s="115">
        <v>3</v>
      </c>
      <c r="M14" s="115">
        <v>6</v>
      </c>
      <c r="N14" s="115">
        <v>3</v>
      </c>
      <c r="O14" s="115">
        <v>7</v>
      </c>
      <c r="P14" s="79">
        <f t="shared" si="2"/>
        <v>0.36842105263157893</v>
      </c>
      <c r="Q14" s="46">
        <f t="shared" si="3"/>
        <v>0.4</v>
      </c>
      <c r="R14" s="2">
        <f t="shared" si="4"/>
        <v>0.42105263157894735</v>
      </c>
      <c r="S14" s="58">
        <f t="shared" si="5"/>
        <v>0.82105263157894737</v>
      </c>
      <c r="T14" s="76">
        <f>O14/(D14-(F14+N14))</f>
        <v>0.63636363636363635</v>
      </c>
      <c r="U14" s="61">
        <f t="shared" si="6"/>
        <v>9</v>
      </c>
      <c r="V14" s="69">
        <f t="shared" si="7"/>
        <v>9</v>
      </c>
      <c r="W14" s="25"/>
      <c r="Y14" s="80"/>
    </row>
    <row r="15" spans="1:25" ht="17.25" x14ac:dyDescent="0.3">
      <c r="A15" s="43" t="s">
        <v>50</v>
      </c>
      <c r="B15" s="1">
        <v>4</v>
      </c>
      <c r="C15" s="122">
        <f t="shared" si="0"/>
        <v>0.2857142857142857</v>
      </c>
      <c r="D15" s="115">
        <v>8</v>
      </c>
      <c r="E15" s="115">
        <v>7</v>
      </c>
      <c r="F15" s="115">
        <v>2</v>
      </c>
      <c r="G15" s="1">
        <f t="shared" si="1"/>
        <v>1</v>
      </c>
      <c r="H15" s="115">
        <v>1</v>
      </c>
      <c r="I15" s="115">
        <v>0</v>
      </c>
      <c r="J15" s="115">
        <v>0</v>
      </c>
      <c r="K15" s="115">
        <v>3</v>
      </c>
      <c r="L15" s="115">
        <v>2</v>
      </c>
      <c r="M15" s="115">
        <v>1</v>
      </c>
      <c r="N15" s="115">
        <v>0</v>
      </c>
      <c r="O15" s="115">
        <v>2</v>
      </c>
      <c r="P15" s="79">
        <f t="shared" si="2"/>
        <v>0.25</v>
      </c>
      <c r="Q15" s="46">
        <f t="shared" si="3"/>
        <v>0.42857142857142855</v>
      </c>
      <c r="R15" s="2">
        <f t="shared" si="4"/>
        <v>0.25</v>
      </c>
      <c r="S15" s="58">
        <f t="shared" si="5"/>
        <v>0.6785714285714286</v>
      </c>
      <c r="T15" s="76">
        <f>O15/(D15-(F15+N15))</f>
        <v>0.33333333333333331</v>
      </c>
      <c r="U15" s="61">
        <f t="shared" si="6"/>
        <v>16</v>
      </c>
      <c r="V15" s="69">
        <f t="shared" si="7"/>
        <v>12</v>
      </c>
      <c r="W15" s="25"/>
      <c r="Y15" s="80"/>
    </row>
    <row r="16" spans="1:25" ht="17.25" x14ac:dyDescent="0.3">
      <c r="A16" s="135" t="s">
        <v>33</v>
      </c>
      <c r="B16" s="1">
        <v>5</v>
      </c>
      <c r="C16" s="122">
        <f t="shared" si="0"/>
        <v>0.625</v>
      </c>
      <c r="D16" s="115">
        <v>11</v>
      </c>
      <c r="E16" s="115">
        <v>8</v>
      </c>
      <c r="F16" s="115">
        <v>5</v>
      </c>
      <c r="G16" s="1">
        <f t="shared" si="1"/>
        <v>5</v>
      </c>
      <c r="H16" s="115">
        <v>0</v>
      </c>
      <c r="I16" s="115">
        <v>0</v>
      </c>
      <c r="J16" s="115">
        <v>0</v>
      </c>
      <c r="K16" s="115">
        <v>3</v>
      </c>
      <c r="L16" s="115">
        <v>1</v>
      </c>
      <c r="M16" s="115">
        <v>5</v>
      </c>
      <c r="N16" s="115">
        <v>3</v>
      </c>
      <c r="O16" s="115">
        <v>1</v>
      </c>
      <c r="P16" s="79">
        <f t="shared" si="2"/>
        <v>9.0909090909090912E-2</v>
      </c>
      <c r="Q16" s="46">
        <f t="shared" si="3"/>
        <v>0.625</v>
      </c>
      <c r="R16" s="2">
        <f t="shared" si="4"/>
        <v>0.72727272727272729</v>
      </c>
      <c r="S16" s="58">
        <f t="shared" si="5"/>
        <v>1.3522727272727273</v>
      </c>
      <c r="T16" s="76"/>
      <c r="U16" s="61">
        <f t="shared" si="6"/>
        <v>2</v>
      </c>
      <c r="V16" s="69">
        <f t="shared" si="7"/>
        <v>3</v>
      </c>
      <c r="W16" s="25"/>
      <c r="Y16" s="80"/>
    </row>
    <row r="17" spans="1:25" ht="17.25" x14ac:dyDescent="0.3">
      <c r="A17" s="10" t="s">
        <v>60</v>
      </c>
      <c r="B17" s="1">
        <v>7</v>
      </c>
      <c r="C17" s="122">
        <f t="shared" si="0"/>
        <v>0.41176470588235292</v>
      </c>
      <c r="D17" s="115">
        <v>18</v>
      </c>
      <c r="E17" s="115">
        <v>17</v>
      </c>
      <c r="F17" s="115">
        <v>7</v>
      </c>
      <c r="G17" s="1">
        <f t="shared" si="1"/>
        <v>5</v>
      </c>
      <c r="H17" s="115">
        <v>2</v>
      </c>
      <c r="I17" s="115">
        <v>0</v>
      </c>
      <c r="J17" s="115">
        <v>0</v>
      </c>
      <c r="K17" s="115">
        <v>6</v>
      </c>
      <c r="L17" s="115">
        <v>6</v>
      </c>
      <c r="M17" s="115">
        <v>3</v>
      </c>
      <c r="N17" s="115">
        <v>1</v>
      </c>
      <c r="O17" s="115">
        <v>3</v>
      </c>
      <c r="P17" s="79">
        <f t="shared" si="2"/>
        <v>0.16666666666666666</v>
      </c>
      <c r="Q17" s="46">
        <f t="shared" si="3"/>
        <v>0.52941176470588236</v>
      </c>
      <c r="R17" s="2">
        <f t="shared" si="4"/>
        <v>0.44444444444444442</v>
      </c>
      <c r="S17" s="58">
        <f t="shared" si="5"/>
        <v>0.97385620915032678</v>
      </c>
      <c r="T17" s="76">
        <f>O17/(D17-(F17+N17))</f>
        <v>0.3</v>
      </c>
      <c r="U17" s="61">
        <f t="shared" si="6"/>
        <v>8</v>
      </c>
      <c r="V17" s="69">
        <f t="shared" si="7"/>
        <v>7</v>
      </c>
      <c r="W17" s="25">
        <v>1</v>
      </c>
      <c r="Y17" s="80"/>
    </row>
    <row r="18" spans="1:25" ht="17.25" x14ac:dyDescent="0.3">
      <c r="A18" s="10" t="s">
        <v>12</v>
      </c>
      <c r="B18" s="1">
        <v>3</v>
      </c>
      <c r="C18" s="122">
        <f t="shared" si="0"/>
        <v>0.4</v>
      </c>
      <c r="D18" s="115">
        <v>6</v>
      </c>
      <c r="E18" s="115">
        <v>5</v>
      </c>
      <c r="F18" s="115">
        <v>2</v>
      </c>
      <c r="G18" s="1">
        <f t="shared" si="1"/>
        <v>1</v>
      </c>
      <c r="H18" s="115">
        <v>0</v>
      </c>
      <c r="I18" s="115">
        <v>0</v>
      </c>
      <c r="J18" s="115">
        <v>1</v>
      </c>
      <c r="K18" s="115">
        <v>3</v>
      </c>
      <c r="L18" s="115">
        <v>3</v>
      </c>
      <c r="M18" s="115">
        <v>0</v>
      </c>
      <c r="N18" s="115">
        <v>1</v>
      </c>
      <c r="O18" s="115">
        <v>1</v>
      </c>
      <c r="P18" s="79">
        <f t="shared" si="2"/>
        <v>0.16666666666666666</v>
      </c>
      <c r="Q18" s="46">
        <f t="shared" si="3"/>
        <v>1</v>
      </c>
      <c r="R18" s="2">
        <f t="shared" si="4"/>
        <v>0.5</v>
      </c>
      <c r="S18" s="58">
        <f t="shared" si="5"/>
        <v>1.5</v>
      </c>
      <c r="T18" s="76">
        <f>O18/(D18-(F18+N18))</f>
        <v>0.33333333333333331</v>
      </c>
      <c r="U18" s="61">
        <f t="shared" si="6"/>
        <v>7</v>
      </c>
      <c r="V18" s="69">
        <f t="shared" si="7"/>
        <v>2</v>
      </c>
      <c r="W18" s="25">
        <v>1</v>
      </c>
      <c r="Y18" s="80"/>
    </row>
    <row r="19" spans="1:25" ht="17.25" x14ac:dyDescent="0.3">
      <c r="A19" s="10" t="s">
        <v>24</v>
      </c>
      <c r="B19" s="1">
        <v>3</v>
      </c>
      <c r="C19" s="122">
        <f t="shared" si="0"/>
        <v>0</v>
      </c>
      <c r="D19" s="115">
        <v>4</v>
      </c>
      <c r="E19" s="115">
        <v>3</v>
      </c>
      <c r="F19" s="115">
        <v>0</v>
      </c>
      <c r="G19" s="1">
        <f t="shared" si="1"/>
        <v>0</v>
      </c>
      <c r="H19" s="115">
        <v>0</v>
      </c>
      <c r="I19" s="115">
        <v>0</v>
      </c>
      <c r="J19" s="115">
        <v>0</v>
      </c>
      <c r="K19" s="115">
        <v>1</v>
      </c>
      <c r="L19" s="115">
        <v>0</v>
      </c>
      <c r="M19" s="115">
        <v>0</v>
      </c>
      <c r="N19" s="115">
        <v>1</v>
      </c>
      <c r="O19" s="115">
        <v>0</v>
      </c>
      <c r="P19" s="116">
        <f t="shared" si="2"/>
        <v>0</v>
      </c>
      <c r="Q19" s="117">
        <f t="shared" si="3"/>
        <v>0</v>
      </c>
      <c r="R19" s="113">
        <f t="shared" si="4"/>
        <v>0.25</v>
      </c>
      <c r="S19" s="58">
        <f t="shared" si="5"/>
        <v>0.25</v>
      </c>
      <c r="T19" s="76">
        <f>O19/(D19-(F19+N19))</f>
        <v>0</v>
      </c>
      <c r="U19" s="61">
        <f t="shared" si="6"/>
        <v>16</v>
      </c>
      <c r="V19" s="69">
        <f t="shared" si="7"/>
        <v>18</v>
      </c>
      <c r="W19" s="25"/>
      <c r="Y19" s="80"/>
    </row>
    <row r="20" spans="1:25" ht="17.25" x14ac:dyDescent="0.3">
      <c r="A20" s="10" t="s">
        <v>14</v>
      </c>
      <c r="B20" s="1">
        <v>3</v>
      </c>
      <c r="C20" s="122">
        <f t="shared" si="0"/>
        <v>0.75</v>
      </c>
      <c r="D20" s="115">
        <v>5</v>
      </c>
      <c r="E20" s="115">
        <v>4</v>
      </c>
      <c r="F20" s="115">
        <v>3</v>
      </c>
      <c r="G20" s="1">
        <f t="shared" si="1"/>
        <v>3</v>
      </c>
      <c r="H20" s="115">
        <v>0</v>
      </c>
      <c r="I20" s="115">
        <v>0</v>
      </c>
      <c r="J20" s="115">
        <v>0</v>
      </c>
      <c r="K20" s="115">
        <v>2</v>
      </c>
      <c r="L20" s="115">
        <v>0</v>
      </c>
      <c r="M20" s="115">
        <v>0</v>
      </c>
      <c r="N20" s="115">
        <v>1</v>
      </c>
      <c r="O20" s="115">
        <v>0</v>
      </c>
      <c r="P20" s="79">
        <f t="shared" si="2"/>
        <v>0</v>
      </c>
      <c r="Q20" s="46"/>
      <c r="R20" s="2">
        <f t="shared" si="4"/>
        <v>0.8</v>
      </c>
      <c r="S20" s="58">
        <f t="shared" si="5"/>
        <v>0.8</v>
      </c>
      <c r="T20" s="76"/>
      <c r="U20" s="61">
        <f t="shared" si="6"/>
        <v>1</v>
      </c>
      <c r="V20" s="69">
        <f t="shared" si="7"/>
        <v>10</v>
      </c>
      <c r="W20" s="25">
        <v>1</v>
      </c>
      <c r="Y20" s="80"/>
    </row>
    <row r="21" spans="1:25" ht="17.25" x14ac:dyDescent="0.3">
      <c r="A21" s="10" t="s">
        <v>47</v>
      </c>
      <c r="B21" s="1">
        <v>5</v>
      </c>
      <c r="C21" s="122">
        <f t="shared" si="0"/>
        <v>0.5714285714285714</v>
      </c>
      <c r="D21" s="115">
        <v>13</v>
      </c>
      <c r="E21" s="115">
        <v>7</v>
      </c>
      <c r="F21" s="115">
        <v>4</v>
      </c>
      <c r="G21" s="1">
        <f t="shared" si="1"/>
        <v>4</v>
      </c>
      <c r="H21" s="115">
        <v>0</v>
      </c>
      <c r="I21" s="115">
        <v>0</v>
      </c>
      <c r="J21" s="115">
        <v>0</v>
      </c>
      <c r="K21" s="115">
        <v>3</v>
      </c>
      <c r="L21" s="115">
        <v>7</v>
      </c>
      <c r="M21" s="115">
        <v>3</v>
      </c>
      <c r="N21" s="115">
        <v>5</v>
      </c>
      <c r="O21" s="115">
        <v>1</v>
      </c>
      <c r="P21" s="79">
        <f t="shared" si="2"/>
        <v>7.6923076923076927E-2</v>
      </c>
      <c r="Q21" s="46">
        <f>+(G21*1+H21*2+I21*3+J21*4)/E21</f>
        <v>0.5714285714285714</v>
      </c>
      <c r="R21" s="2">
        <f t="shared" si="4"/>
        <v>0.69230769230769229</v>
      </c>
      <c r="S21" s="58">
        <f t="shared" si="5"/>
        <v>1.2637362637362637</v>
      </c>
      <c r="T21" s="76"/>
      <c r="U21" s="61">
        <f t="shared" si="6"/>
        <v>3</v>
      </c>
      <c r="V21" s="69">
        <f t="shared" si="7"/>
        <v>5</v>
      </c>
      <c r="W21" s="25">
        <v>2</v>
      </c>
      <c r="Y21" s="80"/>
    </row>
    <row r="22" spans="1:25" ht="17.25" x14ac:dyDescent="0.3">
      <c r="A22" s="10" t="s">
        <v>22</v>
      </c>
      <c r="B22" s="1">
        <v>4</v>
      </c>
      <c r="C22" s="122">
        <f t="shared" si="0"/>
        <v>0.375</v>
      </c>
      <c r="D22" s="115">
        <v>10</v>
      </c>
      <c r="E22" s="115">
        <v>8</v>
      </c>
      <c r="F22" s="115">
        <v>3</v>
      </c>
      <c r="G22" s="1">
        <f t="shared" si="1"/>
        <v>2</v>
      </c>
      <c r="H22" s="115">
        <v>1</v>
      </c>
      <c r="I22" s="115">
        <v>0</v>
      </c>
      <c r="J22" s="115">
        <v>0</v>
      </c>
      <c r="K22" s="115">
        <v>3</v>
      </c>
      <c r="L22" s="115">
        <v>4</v>
      </c>
      <c r="M22" s="115">
        <v>2</v>
      </c>
      <c r="N22" s="115">
        <v>1</v>
      </c>
      <c r="O22" s="115">
        <v>2</v>
      </c>
      <c r="P22" s="79">
        <f t="shared" si="2"/>
        <v>0.2</v>
      </c>
      <c r="Q22" s="46">
        <f>+(G22*1+H22*2+I22*3+J22*4)/E22</f>
        <v>0.5</v>
      </c>
      <c r="R22" s="2">
        <f t="shared" si="4"/>
        <v>0.4</v>
      </c>
      <c r="S22" s="58">
        <f t="shared" si="5"/>
        <v>0.9</v>
      </c>
      <c r="T22" s="76">
        <f>O22/(D22-(F22+N22))</f>
        <v>0.33333333333333331</v>
      </c>
      <c r="U22" s="61">
        <f t="shared" si="6"/>
        <v>10</v>
      </c>
      <c r="V22" s="69">
        <f t="shared" si="7"/>
        <v>8</v>
      </c>
      <c r="W22" s="25"/>
      <c r="Y22" s="80"/>
    </row>
    <row r="23" spans="1:25" ht="17.25" x14ac:dyDescent="0.3">
      <c r="A23" s="10" t="s">
        <v>54</v>
      </c>
      <c r="B23" s="1">
        <v>3</v>
      </c>
      <c r="C23" s="122">
        <f t="shared" si="0"/>
        <v>0.33333333333333331</v>
      </c>
      <c r="D23" s="115">
        <v>12</v>
      </c>
      <c r="E23" s="115">
        <v>9</v>
      </c>
      <c r="F23" s="115">
        <v>3</v>
      </c>
      <c r="G23" s="1">
        <f t="shared" si="1"/>
        <v>3</v>
      </c>
      <c r="H23" s="115">
        <v>0</v>
      </c>
      <c r="I23" s="115">
        <v>0</v>
      </c>
      <c r="J23" s="115">
        <v>0</v>
      </c>
      <c r="K23" s="115">
        <v>3</v>
      </c>
      <c r="L23" s="115">
        <v>2</v>
      </c>
      <c r="M23" s="115">
        <v>0</v>
      </c>
      <c r="N23" s="115">
        <v>1</v>
      </c>
      <c r="O23" s="115">
        <v>2</v>
      </c>
      <c r="P23" s="79">
        <f t="shared" si="2"/>
        <v>0.16666666666666666</v>
      </c>
      <c r="Q23" s="46">
        <f>+(G23*1+H23*2+I23*3+J23*4)/E23</f>
        <v>0.33333333333333331</v>
      </c>
      <c r="R23" s="113">
        <f t="shared" si="4"/>
        <v>0.33333333333333331</v>
      </c>
      <c r="S23" s="58">
        <f t="shared" si="5"/>
        <v>0.66666666666666663</v>
      </c>
      <c r="T23" s="76">
        <f>O23/(D23-(F23+N23))</f>
        <v>0.25</v>
      </c>
      <c r="U23" s="61">
        <f t="shared" si="6"/>
        <v>13</v>
      </c>
      <c r="V23" s="69">
        <f t="shared" si="7"/>
        <v>13</v>
      </c>
      <c r="W23" s="25"/>
      <c r="Y23" s="80"/>
    </row>
    <row r="24" spans="1:25" ht="17.25" x14ac:dyDescent="0.3">
      <c r="A24" s="11" t="s">
        <v>10</v>
      </c>
      <c r="B24" s="11"/>
      <c r="C24" s="17">
        <f t="shared" si="0"/>
        <v>0.37341772151898733</v>
      </c>
      <c r="D24" s="11">
        <f t="shared" ref="D24:O24" si="8">SUM(D4:D23)</f>
        <v>198</v>
      </c>
      <c r="E24" s="11">
        <f t="shared" si="8"/>
        <v>158</v>
      </c>
      <c r="F24" s="11">
        <f t="shared" si="8"/>
        <v>59</v>
      </c>
      <c r="G24" s="11">
        <f t="shared" si="8"/>
        <v>47</v>
      </c>
      <c r="H24" s="11">
        <f t="shared" si="8"/>
        <v>10</v>
      </c>
      <c r="I24" s="11">
        <f t="shared" si="8"/>
        <v>0</v>
      </c>
      <c r="J24" s="11">
        <f t="shared" si="8"/>
        <v>2</v>
      </c>
      <c r="K24" s="11">
        <f t="shared" si="8"/>
        <v>59</v>
      </c>
      <c r="L24" s="11">
        <f t="shared" si="8"/>
        <v>52</v>
      </c>
      <c r="M24" s="11">
        <f t="shared" si="8"/>
        <v>44</v>
      </c>
      <c r="N24" s="11">
        <f t="shared" si="8"/>
        <v>33</v>
      </c>
      <c r="O24" s="11">
        <f t="shared" si="8"/>
        <v>36</v>
      </c>
      <c r="P24" s="29">
        <f t="shared" ref="P24" si="9">+O24/D24</f>
        <v>0.18181818181818182</v>
      </c>
      <c r="Q24" s="17"/>
      <c r="R24" s="17"/>
      <c r="S24" s="57"/>
      <c r="T24" s="68"/>
      <c r="U24" s="68"/>
      <c r="V24" s="68"/>
      <c r="W24" s="81">
        <f>SUM(W4:W23)</f>
        <v>6</v>
      </c>
    </row>
    <row r="25" spans="1:25" ht="17.25" x14ac:dyDescent="0.3">
      <c r="A25" s="22"/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23"/>
    </row>
    <row r="26" spans="1:25" ht="17.25" x14ac:dyDescent="0.3">
      <c r="A26" s="4" t="s">
        <v>3</v>
      </c>
    </row>
    <row r="27" spans="1:25" ht="34.5" x14ac:dyDescent="0.3">
      <c r="A27" s="10" t="s">
        <v>27</v>
      </c>
      <c r="B27" s="10" t="s">
        <v>46</v>
      </c>
      <c r="C27" s="10" t="s">
        <v>55</v>
      </c>
      <c r="D27" s="10" t="s">
        <v>41</v>
      </c>
      <c r="E27" s="10" t="s">
        <v>48</v>
      </c>
      <c r="F27" s="10" t="s">
        <v>45</v>
      </c>
      <c r="G27" s="10" t="s">
        <v>38</v>
      </c>
      <c r="H27" s="10" t="s">
        <v>5</v>
      </c>
      <c r="I27" s="10" t="s">
        <v>17</v>
      </c>
      <c r="J27" s="10" t="s">
        <v>26</v>
      </c>
      <c r="K27" s="10" t="s">
        <v>30</v>
      </c>
      <c r="L27" s="10" t="s">
        <v>91</v>
      </c>
      <c r="M27" s="10" t="s">
        <v>6</v>
      </c>
      <c r="N27" s="10" t="s">
        <v>42</v>
      </c>
      <c r="O27" s="10" t="s">
        <v>35</v>
      </c>
      <c r="P27" s="10" t="s">
        <v>49</v>
      </c>
      <c r="Q27" s="10" t="s">
        <v>56</v>
      </c>
      <c r="R27" s="10" t="s">
        <v>68</v>
      </c>
      <c r="S27" s="10" t="s">
        <v>92</v>
      </c>
      <c r="T27" s="10" t="s">
        <v>72</v>
      </c>
      <c r="U27" s="10" t="s">
        <v>71</v>
      </c>
      <c r="V27" s="10" t="s">
        <v>70</v>
      </c>
    </row>
    <row r="28" spans="1:25" ht="17.25" x14ac:dyDescent="0.3">
      <c r="A28" s="10" t="s">
        <v>59</v>
      </c>
      <c r="B28" s="1">
        <v>2</v>
      </c>
      <c r="C28" s="115"/>
      <c r="D28" s="115"/>
      <c r="E28" s="115"/>
      <c r="F28" s="115">
        <v>26</v>
      </c>
      <c r="G28" s="115">
        <v>9</v>
      </c>
      <c r="H28" s="119">
        <v>2.3333333333300001</v>
      </c>
      <c r="I28" s="115">
        <v>3</v>
      </c>
      <c r="J28" s="115">
        <v>0</v>
      </c>
      <c r="K28" s="115">
        <v>16</v>
      </c>
      <c r="L28" s="115">
        <v>0</v>
      </c>
      <c r="M28" s="115">
        <v>1</v>
      </c>
      <c r="N28" s="115">
        <v>17</v>
      </c>
      <c r="O28" s="115">
        <v>14</v>
      </c>
      <c r="P28" s="120">
        <f>+O28*9/H28</f>
        <v>54.000000000077137</v>
      </c>
      <c r="Q28" s="38">
        <f>(K28+L28)/H28</f>
        <v>6.8571428571526525</v>
      </c>
      <c r="R28" s="121">
        <f>I28/H28</f>
        <v>1.2857142857161223</v>
      </c>
      <c r="S28" s="39">
        <f>H28/B28</f>
        <v>1.1666666666650001</v>
      </c>
      <c r="T28" s="40">
        <f>M28/H28</f>
        <v>0.42857142857204078</v>
      </c>
      <c r="U28" s="33">
        <f>O28/N28</f>
        <v>0.82352941176470584</v>
      </c>
      <c r="V28" s="38">
        <f>(I28+K28+L28)/H28</f>
        <v>8.1428571428687757</v>
      </c>
    </row>
    <row r="29" spans="1:25" ht="17.25" x14ac:dyDescent="0.3">
      <c r="A29" s="10" t="s">
        <v>76</v>
      </c>
      <c r="B29" s="1"/>
      <c r="C29" s="115"/>
      <c r="D29" s="115"/>
      <c r="E29" s="115"/>
      <c r="F29" s="115"/>
      <c r="G29" s="115"/>
      <c r="H29" s="119"/>
      <c r="I29" s="115"/>
      <c r="J29" s="115"/>
      <c r="K29" s="115"/>
      <c r="L29" s="115"/>
      <c r="M29" s="115"/>
      <c r="N29" s="115"/>
      <c r="O29" s="115"/>
      <c r="P29" s="120"/>
      <c r="Q29" s="38"/>
      <c r="R29" s="121"/>
      <c r="S29" s="39"/>
      <c r="T29" s="40"/>
      <c r="U29" s="33"/>
      <c r="V29" s="38"/>
    </row>
    <row r="30" spans="1:25" ht="17.25" x14ac:dyDescent="0.3">
      <c r="A30" s="10" t="s">
        <v>51</v>
      </c>
      <c r="B30" s="1">
        <v>2</v>
      </c>
      <c r="C30" s="115">
        <v>1</v>
      </c>
      <c r="D30" s="115"/>
      <c r="E30" s="115"/>
      <c r="F30" s="115">
        <v>12</v>
      </c>
      <c r="G30" s="115">
        <v>9</v>
      </c>
      <c r="H30" s="119">
        <v>1</v>
      </c>
      <c r="I30" s="115">
        <v>3</v>
      </c>
      <c r="J30" s="115">
        <v>0</v>
      </c>
      <c r="K30" s="115">
        <v>3</v>
      </c>
      <c r="L30" s="115">
        <v>0</v>
      </c>
      <c r="M30" s="115">
        <v>2</v>
      </c>
      <c r="N30" s="115">
        <v>7</v>
      </c>
      <c r="O30" s="115">
        <v>1</v>
      </c>
      <c r="P30" s="120">
        <f>+O30*9/H30</f>
        <v>9</v>
      </c>
      <c r="Q30" s="38">
        <f>(K30+L30)/H30</f>
        <v>3</v>
      </c>
      <c r="R30" s="121">
        <f>I30/H30</f>
        <v>3</v>
      </c>
      <c r="S30" s="39">
        <f>H30/B30</f>
        <v>0.5</v>
      </c>
      <c r="T30" s="40">
        <f>M30/H30</f>
        <v>2</v>
      </c>
      <c r="U30" s="33">
        <f>O30/N30</f>
        <v>0.14285714285714285</v>
      </c>
      <c r="V30" s="38">
        <f>(I30+K30+L30)/H30</f>
        <v>6</v>
      </c>
    </row>
    <row r="31" spans="1:25" ht="17.25" x14ac:dyDescent="0.3">
      <c r="A31" s="10" t="s">
        <v>15</v>
      </c>
      <c r="B31" s="1"/>
      <c r="C31" s="115"/>
      <c r="D31" s="115"/>
      <c r="E31" s="115"/>
      <c r="F31" s="115"/>
      <c r="G31" s="115"/>
      <c r="H31" s="119"/>
      <c r="I31" s="115"/>
      <c r="J31" s="115"/>
      <c r="K31" s="115"/>
      <c r="L31" s="115"/>
      <c r="M31" s="115"/>
      <c r="N31" s="115"/>
      <c r="O31" s="115"/>
      <c r="P31" s="120"/>
      <c r="Q31" s="38"/>
      <c r="R31" s="121"/>
      <c r="S31" s="39"/>
      <c r="T31" s="40"/>
      <c r="U31" s="33"/>
      <c r="V31" s="38"/>
    </row>
    <row r="32" spans="1:25" ht="17.25" x14ac:dyDescent="0.3">
      <c r="A32" s="10" t="s">
        <v>130</v>
      </c>
      <c r="B32" s="1">
        <v>1</v>
      </c>
      <c r="C32" s="115"/>
      <c r="D32" s="115"/>
      <c r="E32" s="115"/>
      <c r="F32" s="115">
        <v>3</v>
      </c>
      <c r="G32" s="115">
        <v>1</v>
      </c>
      <c r="H32" s="119">
        <v>0.3333333</v>
      </c>
      <c r="I32" s="115">
        <v>0</v>
      </c>
      <c r="J32" s="115">
        <v>0</v>
      </c>
      <c r="K32" s="115">
        <v>2</v>
      </c>
      <c r="L32" s="115">
        <v>0</v>
      </c>
      <c r="M32" s="115">
        <v>0</v>
      </c>
      <c r="N32" s="115">
        <v>0</v>
      </c>
      <c r="O32" s="115">
        <v>0</v>
      </c>
      <c r="P32" s="120">
        <f t="shared" ref="P32:P37" si="10">+O32*9/H32</f>
        <v>0</v>
      </c>
      <c r="Q32" s="38">
        <f>(K32+L32)/H32</f>
        <v>6.0000006000000603</v>
      </c>
      <c r="R32" s="121">
        <f>I32/H32</f>
        <v>0</v>
      </c>
      <c r="S32" s="39">
        <f>H32/B32</f>
        <v>0.3333333</v>
      </c>
      <c r="T32" s="40">
        <f>M32/H32</f>
        <v>0</v>
      </c>
      <c r="U32" s="33"/>
      <c r="V32" s="38">
        <f>(I32+K32+L32)/H32</f>
        <v>6.0000006000000603</v>
      </c>
    </row>
    <row r="33" spans="1:22" ht="17.25" x14ac:dyDescent="0.3">
      <c r="A33" s="10" t="s">
        <v>50</v>
      </c>
      <c r="B33" s="1">
        <v>2</v>
      </c>
      <c r="C33" s="115"/>
      <c r="D33" s="115"/>
      <c r="E33" s="115"/>
      <c r="F33" s="115">
        <v>9</v>
      </c>
      <c r="G33" s="115">
        <v>7</v>
      </c>
      <c r="H33" s="119">
        <v>1.66666</v>
      </c>
      <c r="I33" s="115">
        <v>1</v>
      </c>
      <c r="J33" s="115">
        <v>0</v>
      </c>
      <c r="K33" s="115">
        <v>4</v>
      </c>
      <c r="L33" s="115">
        <v>0</v>
      </c>
      <c r="M33" s="115">
        <v>0</v>
      </c>
      <c r="N33" s="115">
        <v>0</v>
      </c>
      <c r="O33" s="115">
        <v>3</v>
      </c>
      <c r="P33" s="120">
        <f t="shared" si="10"/>
        <v>16.200064800259202</v>
      </c>
      <c r="Q33" s="38">
        <f>(K33+L33)/H33</f>
        <v>2.4000096000384001</v>
      </c>
      <c r="R33" s="121">
        <f>I33/H33</f>
        <v>0.60000240000960003</v>
      </c>
      <c r="S33" s="39">
        <f>H33/B33</f>
        <v>0.83333000000000002</v>
      </c>
      <c r="T33" s="40">
        <f>M33/H33</f>
        <v>0</v>
      </c>
      <c r="U33" s="33"/>
      <c r="V33" s="38">
        <f>(I33+K33+L33)/H33</f>
        <v>3.0000120000480002</v>
      </c>
    </row>
    <row r="34" spans="1:22" ht="17.25" x14ac:dyDescent="0.3">
      <c r="A34" s="10" t="s">
        <v>33</v>
      </c>
      <c r="B34" s="1"/>
      <c r="C34" s="115"/>
      <c r="D34" s="115">
        <v>1</v>
      </c>
      <c r="E34" s="115"/>
      <c r="F34" s="115">
        <v>26</v>
      </c>
      <c r="G34" s="115">
        <v>22</v>
      </c>
      <c r="H34" s="119">
        <v>3</v>
      </c>
      <c r="I34" s="115">
        <v>14</v>
      </c>
      <c r="J34" s="115">
        <v>1</v>
      </c>
      <c r="K34" s="115">
        <v>1</v>
      </c>
      <c r="L34" s="115">
        <v>3</v>
      </c>
      <c r="M34" s="115">
        <v>5</v>
      </c>
      <c r="N34" s="115">
        <v>14</v>
      </c>
      <c r="O34" s="115">
        <v>11</v>
      </c>
      <c r="P34" s="120">
        <f t="shared" si="10"/>
        <v>33</v>
      </c>
      <c r="Q34" s="38"/>
      <c r="R34" s="121"/>
      <c r="S34" s="39"/>
      <c r="T34" s="40"/>
      <c r="U34" s="33"/>
      <c r="V34" s="38"/>
    </row>
    <row r="35" spans="1:22" ht="17.25" x14ac:dyDescent="0.3">
      <c r="A35" s="10" t="s">
        <v>129</v>
      </c>
      <c r="B35" s="1">
        <v>4</v>
      </c>
      <c r="C35" s="115"/>
      <c r="D35" s="115">
        <v>2</v>
      </c>
      <c r="E35" s="115"/>
      <c r="F35" s="115">
        <v>50</v>
      </c>
      <c r="G35" s="115">
        <v>41</v>
      </c>
      <c r="H35" s="119">
        <v>4.6666666666600003</v>
      </c>
      <c r="I35" s="115">
        <v>25</v>
      </c>
      <c r="J35" s="115">
        <v>2</v>
      </c>
      <c r="K35" s="115">
        <v>7</v>
      </c>
      <c r="L35" s="115">
        <v>2</v>
      </c>
      <c r="M35" s="115">
        <v>5</v>
      </c>
      <c r="N35" s="115">
        <v>31</v>
      </c>
      <c r="O35" s="115">
        <v>23</v>
      </c>
      <c r="P35" s="120">
        <f t="shared" si="10"/>
        <v>44.35714285720622</v>
      </c>
      <c r="Q35" s="38">
        <f>(K35+L35)/H35</f>
        <v>1.9285714285741835</v>
      </c>
      <c r="R35" s="121">
        <f>I35/H35</f>
        <v>5.3571428571505102</v>
      </c>
      <c r="S35" s="39">
        <f>H35/B35</f>
        <v>1.1666666666650001</v>
      </c>
      <c r="T35" s="40">
        <f>M35/H35</f>
        <v>1.071428571430102</v>
      </c>
      <c r="U35" s="33">
        <f>O35/N35</f>
        <v>0.74193548387096775</v>
      </c>
      <c r="V35" s="38">
        <f>(I35+K35+L35)/H35</f>
        <v>7.2857142857246933</v>
      </c>
    </row>
    <row r="36" spans="1:22" ht="17.25" x14ac:dyDescent="0.3">
      <c r="A36" s="10" t="s">
        <v>47</v>
      </c>
      <c r="B36" s="1">
        <v>1</v>
      </c>
      <c r="C36" s="115"/>
      <c r="D36" s="115"/>
      <c r="E36" s="115"/>
      <c r="F36" s="115">
        <v>3</v>
      </c>
      <c r="G36" s="115">
        <v>1</v>
      </c>
      <c r="H36" s="119">
        <v>0.33333332999999998</v>
      </c>
      <c r="I36" s="115">
        <v>0</v>
      </c>
      <c r="J36" s="115">
        <v>0</v>
      </c>
      <c r="K36" s="115">
        <v>2</v>
      </c>
      <c r="L36" s="115">
        <v>0</v>
      </c>
      <c r="M36" s="115">
        <v>0</v>
      </c>
      <c r="N36" s="115">
        <v>0</v>
      </c>
      <c r="O36" s="115">
        <v>0</v>
      </c>
      <c r="P36" s="120">
        <f t="shared" si="10"/>
        <v>0</v>
      </c>
      <c r="Q36" s="38">
        <f>(K36+L36)/H36</f>
        <v>6.0000000600000005</v>
      </c>
      <c r="R36" s="121">
        <f>I36/H36</f>
        <v>0</v>
      </c>
      <c r="S36" s="39">
        <f>H36/B36</f>
        <v>0.33333332999999998</v>
      </c>
      <c r="T36" s="40">
        <f>M36/H36</f>
        <v>0</v>
      </c>
      <c r="U36" s="33"/>
      <c r="V36" s="38">
        <f>(I36+K36+L36)/H36</f>
        <v>6.0000000600000005</v>
      </c>
    </row>
    <row r="37" spans="1:22" ht="17.25" x14ac:dyDescent="0.3">
      <c r="A37" s="10" t="s">
        <v>22</v>
      </c>
      <c r="B37" s="1">
        <v>4</v>
      </c>
      <c r="C37" s="115"/>
      <c r="D37" s="115">
        <v>1</v>
      </c>
      <c r="E37" s="115"/>
      <c r="F37" s="115">
        <v>40</v>
      </c>
      <c r="G37" s="115">
        <v>31</v>
      </c>
      <c r="H37" s="119">
        <v>6.6666666599999997</v>
      </c>
      <c r="I37" s="115">
        <v>9</v>
      </c>
      <c r="J37" s="115">
        <v>0</v>
      </c>
      <c r="K37" s="115">
        <v>8</v>
      </c>
      <c r="L37" s="115">
        <v>1</v>
      </c>
      <c r="M37" s="115">
        <v>16</v>
      </c>
      <c r="N37" s="115">
        <v>7</v>
      </c>
      <c r="O37" s="115">
        <v>6</v>
      </c>
      <c r="P37" s="120">
        <f t="shared" si="10"/>
        <v>8.1000000081000003</v>
      </c>
      <c r="Q37" s="38">
        <f>(K37+L37)/H37</f>
        <v>1.35000000135</v>
      </c>
      <c r="R37" s="121">
        <f>I37/H37</f>
        <v>1.35000000135</v>
      </c>
      <c r="S37" s="39">
        <f>H37/B37</f>
        <v>1.6666666649999999</v>
      </c>
      <c r="T37" s="40">
        <f>M37/H37</f>
        <v>2.4000000024000001</v>
      </c>
      <c r="U37" s="33">
        <f>O37/N37</f>
        <v>0.8571428571428571</v>
      </c>
      <c r="V37" s="38">
        <f>(I37+K37+L37)/H37</f>
        <v>2.7000000027</v>
      </c>
    </row>
    <row r="38" spans="1:22" ht="17.25" x14ac:dyDescent="0.3">
      <c r="A38" s="11" t="s">
        <v>10</v>
      </c>
      <c r="B38" s="11"/>
      <c r="C38" s="11">
        <f t="shared" ref="C38:O38" si="11">SUM(C28:C37)</f>
        <v>1</v>
      </c>
      <c r="D38" s="11">
        <f t="shared" si="11"/>
        <v>4</v>
      </c>
      <c r="E38" s="11">
        <f t="shared" si="11"/>
        <v>0</v>
      </c>
      <c r="F38" s="11">
        <f t="shared" si="11"/>
        <v>169</v>
      </c>
      <c r="G38" s="11">
        <f t="shared" si="11"/>
        <v>121</v>
      </c>
      <c r="H38" s="15">
        <f t="shared" si="11"/>
        <v>19.999993289989998</v>
      </c>
      <c r="I38" s="11">
        <f t="shared" si="11"/>
        <v>55</v>
      </c>
      <c r="J38" s="11">
        <f t="shared" si="11"/>
        <v>3</v>
      </c>
      <c r="K38" s="11">
        <f t="shared" si="11"/>
        <v>43</v>
      </c>
      <c r="L38" s="11">
        <f t="shared" si="11"/>
        <v>6</v>
      </c>
      <c r="M38" s="11">
        <f t="shared" si="11"/>
        <v>29</v>
      </c>
      <c r="N38" s="11">
        <f t="shared" si="11"/>
        <v>76</v>
      </c>
      <c r="O38" s="11">
        <f t="shared" si="11"/>
        <v>58</v>
      </c>
      <c r="P38" s="16">
        <f t="shared" ref="P38" si="12">+O38*9/H38</f>
        <v>26.100008756565991</v>
      </c>
      <c r="Q38" s="34">
        <f>(K38+L38)/H38</f>
        <v>2.4500008219765008</v>
      </c>
      <c r="R38" s="35">
        <f>I38/H38</f>
        <v>2.7500009226266848</v>
      </c>
      <c r="S38" s="35" t="e">
        <f t="shared" ref="S38" si="13">H38/B38</f>
        <v>#DIV/0!</v>
      </c>
      <c r="T38" s="36">
        <f>M38/H38</f>
        <v>1.4500004864758884</v>
      </c>
      <c r="U38" s="37">
        <f>O38/N38</f>
        <v>0.76315789473684215</v>
      </c>
      <c r="V38" s="34">
        <f>(I38+K38+L38)/H38</f>
        <v>5.2000017446031856</v>
      </c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7195-C232-4A4B-9374-46A124FB759A}">
  <sheetPr>
    <tabColor rgb="FF92D050"/>
  </sheetPr>
  <dimension ref="A1:Y41"/>
  <sheetViews>
    <sheetView showGridLines="0" tabSelected="1" zoomScale="70" zoomScaleNormal="70" zoomScaleSheetLayoutView="75" workbookViewId="0"/>
  </sheetViews>
  <sheetFormatPr defaultColWidth="9" defaultRowHeight="16.5" x14ac:dyDescent="0.3"/>
  <cols>
    <col min="1" max="14" width="8.75" customWidth="1"/>
    <col min="15" max="18" width="8.875" customWidth="1"/>
    <col min="19" max="19" width="10.875" customWidth="1"/>
    <col min="20" max="21" width="9" customWidth="1"/>
    <col min="23" max="23" width="9" hidden="1" customWidth="1"/>
    <col min="24" max="24" width="11.375" customWidth="1"/>
    <col min="25" max="25" width="5.125" customWidth="1"/>
    <col min="26" max="28" width="12.625" customWidth="1"/>
    <col min="29" max="31" width="11.5" customWidth="1"/>
    <col min="33" max="33" width="9" customWidth="1"/>
  </cols>
  <sheetData>
    <row r="1" spans="1:25" ht="26.25" x14ac:dyDescent="0.3">
      <c r="A1" s="24" t="s">
        <v>99</v>
      </c>
    </row>
    <row r="2" spans="1:25" ht="17.25" x14ac:dyDescent="0.3">
      <c r="A2" s="4" t="s">
        <v>1</v>
      </c>
    </row>
    <row r="3" spans="1:25" ht="34.5" x14ac:dyDescent="0.3">
      <c r="A3" s="43" t="s">
        <v>27</v>
      </c>
      <c r="B3" s="43" t="s">
        <v>46</v>
      </c>
      <c r="C3" s="43" t="s">
        <v>57</v>
      </c>
      <c r="D3" s="43" t="s">
        <v>19</v>
      </c>
      <c r="E3" s="43" t="s">
        <v>38</v>
      </c>
      <c r="F3" s="43" t="s">
        <v>53</v>
      </c>
      <c r="G3" s="43" t="s">
        <v>81</v>
      </c>
      <c r="H3" s="43" t="s">
        <v>74</v>
      </c>
      <c r="I3" s="43" t="s">
        <v>0</v>
      </c>
      <c r="J3" s="43" t="s">
        <v>84</v>
      </c>
      <c r="K3" s="43" t="s">
        <v>31</v>
      </c>
      <c r="L3" s="43" t="s">
        <v>36</v>
      </c>
      <c r="M3" s="43" t="s">
        <v>40</v>
      </c>
      <c r="N3" s="43" t="s">
        <v>29</v>
      </c>
      <c r="O3" s="43" t="s">
        <v>58</v>
      </c>
      <c r="P3" s="10" t="s">
        <v>98</v>
      </c>
      <c r="Q3" s="43" t="s">
        <v>43</v>
      </c>
      <c r="R3" s="43" t="s">
        <v>37</v>
      </c>
      <c r="S3" s="43" t="s">
        <v>85</v>
      </c>
      <c r="T3" s="10" t="s">
        <v>97</v>
      </c>
      <c r="U3" s="10" t="s">
        <v>118</v>
      </c>
      <c r="V3" s="10" t="s">
        <v>88</v>
      </c>
      <c r="W3" s="10" t="s">
        <v>90</v>
      </c>
      <c r="X3" s="10" t="s">
        <v>119</v>
      </c>
    </row>
    <row r="4" spans="1:25" ht="19.5" customHeight="1" x14ac:dyDescent="0.3">
      <c r="A4" s="43" t="s">
        <v>59</v>
      </c>
      <c r="B4" s="52">
        <f>+'23 서구하반기(''24)'!B4+'23 下코모도리그(''24)'!B4+'24 上코모도리그(''24)'!B4+'24 上디비전리그(''24)'!B4</f>
        <v>13</v>
      </c>
      <c r="C4" s="158">
        <f t="shared" ref="C4:C24" si="0">+F4/E4</f>
        <v>0.15</v>
      </c>
      <c r="D4" s="52">
        <f>+'23 서구하반기(''24)'!D4+'23 下코모도리그(''24)'!D4+'24 上코모도리그(''24)'!D4+'24 上디비전리그(''24)'!D4</f>
        <v>24</v>
      </c>
      <c r="E4" s="52">
        <f>+'23 서구하반기(''24)'!E4+'23 下코모도리그(''24)'!E4+'24 上코모도리그(''24)'!E4+'24 上디비전리그(''24)'!E4</f>
        <v>20</v>
      </c>
      <c r="F4" s="52">
        <f>+'23 서구하반기(''24)'!F4+'23 下코모도리그(''24)'!F4+'24 上코모도리그(''24)'!F4+'24 上디비전리그(''24)'!F4</f>
        <v>3</v>
      </c>
      <c r="G4" s="52">
        <f>+'23 서구하반기(''24)'!G4+'23 下코모도리그(''24)'!G4+'24 上코모도리그(''24)'!G4+'24 上디비전리그(''24)'!G4</f>
        <v>2</v>
      </c>
      <c r="H4" s="52">
        <f>+'23 서구하반기(''24)'!H4+'23 下코모도리그(''24)'!H4+'24 上코모도리그(''24)'!H4+'24 上디비전리그(''24)'!H4</f>
        <v>0</v>
      </c>
      <c r="I4" s="52">
        <f>+'23 서구하반기(''24)'!I4+'23 下코모도리그(''24)'!I4+'24 上코모도리그(''24)'!I4+'24 上디비전리그(''24)'!I4</f>
        <v>1</v>
      </c>
      <c r="J4" s="52">
        <f>+'23 서구하반기(''24)'!J4+'23 下코모도리그(''24)'!J4+'24 上코모도리그(''24)'!J4+'24 上디비전리그(''24)'!J4</f>
        <v>0</v>
      </c>
      <c r="K4" s="153">
        <f>+'23 서구하반기(''24)'!K4+'23 下코모도리그(''24)'!K4+'24 上코모도리그(''24)'!K4+'24 上디비전리그(''24)'!K4</f>
        <v>7</v>
      </c>
      <c r="L4" s="153">
        <f>+'23 서구하반기(''24)'!L4+'23 下코모도리그(''24)'!L4+'24 上코모도리그(''24)'!L4+'24 上디비전리그(''24)'!L4</f>
        <v>4</v>
      </c>
      <c r="M4" s="153">
        <f>+'23 서구하반기(''24)'!M4+'23 下코모도리그(''24)'!M4+'24 上코모도리그(''24)'!M4+'24 上디비전리그(''24)'!M4</f>
        <v>7</v>
      </c>
      <c r="N4" s="153">
        <f>+'23 서구하반기(''24)'!N4+'23 下코모도리그(''24)'!N4+'24 上코모도리그(''24)'!N4+'24 上디비전리그(''24)'!N4</f>
        <v>4</v>
      </c>
      <c r="O4" s="162">
        <f>+'23 서구하반기(''24)'!O4+'23 下코모도리그(''24)'!O4+'24 上코모도리그(''24)'!O4+'24 上디비전리그(''24)'!O4</f>
        <v>10</v>
      </c>
      <c r="P4" s="159">
        <f t="shared" ref="P4:P24" si="1">+O4/D4</f>
        <v>0.41666666666666669</v>
      </c>
      <c r="Q4" s="154">
        <f t="shared" ref="Q4:Q23" si="2">+(G4*1+H4*2+I4*3+J4*4)/E4</f>
        <v>0.25</v>
      </c>
      <c r="R4" s="165">
        <f t="shared" ref="R4:R23" si="3">+(F4+N4)/D4</f>
        <v>0.29166666666666669</v>
      </c>
      <c r="S4" s="158">
        <f t="shared" ref="S4:S23" si="4">+R4+Q4</f>
        <v>0.54166666666666674</v>
      </c>
      <c r="T4" s="84">
        <f t="shared" ref="T4:T23" si="5">O4/(D4-(F4+N4))</f>
        <v>0.58823529411764708</v>
      </c>
      <c r="U4" s="156">
        <f>RANK(R4,$R$4:$R$23)</f>
        <v>20</v>
      </c>
      <c r="V4" s="168">
        <f t="shared" ref="V4:V23" si="6">RANK(S4,$S$4:$S$23)</f>
        <v>20</v>
      </c>
      <c r="W4" s="52">
        <f>+'23 서구하반기(''24)'!W4+'23 下코모도리그(''24)'!W4</f>
        <v>1</v>
      </c>
      <c r="X4" s="173">
        <f t="shared" ref="X4:X23" si="7">RANK(C4,$C$4:$C$23)</f>
        <v>17</v>
      </c>
      <c r="Y4" s="96"/>
    </row>
    <row r="5" spans="1:25" ht="19.5" customHeight="1" x14ac:dyDescent="0.3">
      <c r="A5" s="43" t="s">
        <v>34</v>
      </c>
      <c r="B5" s="52">
        <f>+'23 서구하반기(''24)'!B5+'23 下코모도리그(''24)'!B5+'24 上코모도리그(''24)'!B5+'24 上디비전리그(''24)'!B5</f>
        <v>10</v>
      </c>
      <c r="C5" s="158">
        <f t="shared" si="0"/>
        <v>0.14285714285714285</v>
      </c>
      <c r="D5" s="52">
        <f>+'23 서구하반기(''24)'!D5+'23 下코모도리그(''24)'!D5+'24 上코모도리그(''24)'!D5+'24 上디비전리그(''24)'!D5</f>
        <v>21</v>
      </c>
      <c r="E5" s="52">
        <f>+'23 서구하반기(''24)'!E5+'23 下코모도리그(''24)'!E5+'24 上코모도리그(''24)'!E5+'24 上디비전리그(''24)'!E5</f>
        <v>14</v>
      </c>
      <c r="F5" s="52">
        <f>+'23 서구하반기(''24)'!F5+'23 下코모도리그(''24)'!F5+'24 上코모도리그(''24)'!F5+'24 上디비전리그(''24)'!F5</f>
        <v>2</v>
      </c>
      <c r="G5" s="52">
        <f>+'23 서구하반기(''24)'!G5+'23 下코모도리그(''24)'!G5+'24 上코모도리그(''24)'!G5+'24 上디비전리그(''24)'!G5</f>
        <v>0</v>
      </c>
      <c r="H5" s="52">
        <f>+'23 서구하반기(''24)'!H5+'23 下코모도리그(''24)'!H5+'24 上코모도리그(''24)'!H5+'24 上디비전리그(''24)'!H5</f>
        <v>2</v>
      </c>
      <c r="I5" s="52">
        <f>+'23 서구하반기(''24)'!I5+'23 下코모도리그(''24)'!I5+'24 上코모도리그(''24)'!I5+'24 上디비전리그(''24)'!I5</f>
        <v>0</v>
      </c>
      <c r="J5" s="52">
        <f>+'23 서구하반기(''24)'!J5+'23 下코모도리그(''24)'!J5+'24 上코모도리그(''24)'!J5+'24 上디비전리그(''24)'!J5</f>
        <v>0</v>
      </c>
      <c r="K5" s="153">
        <f>+'23 서구하반기(''24)'!K5+'23 下코모도리그(''24)'!K5+'24 上코모도리그(''24)'!K5+'24 上디비전리그(''24)'!K5</f>
        <v>6</v>
      </c>
      <c r="L5" s="153">
        <f>+'23 서구하반기(''24)'!L5+'23 下코모도리그(''24)'!L5+'24 上코모도리그(''24)'!L5+'24 上디비전리그(''24)'!L5+1</f>
        <v>2</v>
      </c>
      <c r="M5" s="153">
        <f>+'23 서구하반기(''24)'!M5+'23 下코모도리그(''24)'!M5+'24 上코모도리그(''24)'!M5+'24 上디비전리그(''24)'!M5</f>
        <v>3</v>
      </c>
      <c r="N5" s="153">
        <f>+'23 서구하반기(''24)'!N5+'23 下코모도리그(''24)'!N5+'24 上코모도리그(''24)'!N5+'24 上디비전리그(''24)'!N5</f>
        <v>7</v>
      </c>
      <c r="O5" s="162">
        <f>+'23 서구하반기(''24)'!O5+'23 下코모도리그(''24)'!O5+'24 上코모도리그(''24)'!O5+'24 上디비전리그(''24)'!O5</f>
        <v>10</v>
      </c>
      <c r="P5" s="159">
        <f t="shared" si="1"/>
        <v>0.47619047619047616</v>
      </c>
      <c r="Q5" s="154">
        <f t="shared" si="2"/>
        <v>0.2857142857142857</v>
      </c>
      <c r="R5" s="154">
        <f t="shared" si="3"/>
        <v>0.42857142857142855</v>
      </c>
      <c r="S5" s="155">
        <f t="shared" si="4"/>
        <v>0.71428571428571419</v>
      </c>
      <c r="T5" s="167">
        <f t="shared" si="5"/>
        <v>0.83333333333333337</v>
      </c>
      <c r="U5" s="156">
        <f>RANK(R5,$R$4:$R$23)</f>
        <v>16</v>
      </c>
      <c r="V5" s="173">
        <f t="shared" si="6"/>
        <v>15</v>
      </c>
      <c r="W5" s="52">
        <f>+'23 서구하반기(''24)'!W5+'23 下코모도리그(''24)'!W5</f>
        <v>1</v>
      </c>
      <c r="X5" s="173">
        <f t="shared" si="7"/>
        <v>18</v>
      </c>
      <c r="Y5" s="96"/>
    </row>
    <row r="6" spans="1:25" ht="19.5" customHeight="1" x14ac:dyDescent="0.3">
      <c r="A6" s="43" t="s">
        <v>44</v>
      </c>
      <c r="B6" s="52">
        <f>+'23 서구하반기(''24)'!B6+'23 下코모도리그(''24)'!B6+'24 上코모도리그(''24)'!B6+'24 上디비전리그(''24)'!B6</f>
        <v>23</v>
      </c>
      <c r="C6" s="152">
        <f t="shared" si="0"/>
        <v>0.55932203389830504</v>
      </c>
      <c r="D6" s="52">
        <f>+'23 서구하반기(''24)'!D6+'23 下코모도리그(''24)'!D6+'24 上코모도리그(''24)'!D6+'24 上디비전리그(''24)'!D6</f>
        <v>68</v>
      </c>
      <c r="E6" s="52">
        <f>+'23 서구하반기(''24)'!E6+'23 下코모도리그(''24)'!E6+'24 上코모도리그(''24)'!E6+'24 上디비전리그(''24)'!E6</f>
        <v>59</v>
      </c>
      <c r="F6" s="150">
        <f>+'23 서구하반기(''24)'!F6+'23 下코모도리그(''24)'!F6+'24 上코모도리그(''24)'!F6+'24 上디비전리그(''24)'!F6</f>
        <v>33</v>
      </c>
      <c r="G6" s="52">
        <f>+'23 서구하반기(''24)'!G6+'23 下코모도리그(''24)'!G6+'24 上코모도리그(''24)'!G6+'24 上디비전리그(''24)'!G6</f>
        <v>24</v>
      </c>
      <c r="H6" s="52">
        <f>+'23 서구하반기(''24)'!H6+'23 下코모도리그(''24)'!H6+'24 上코모도리그(''24)'!H6+'24 上디비전리그(''24)'!H6</f>
        <v>6</v>
      </c>
      <c r="I6" s="52">
        <f>+'23 서구하반기(''24)'!I6+'23 下코모도리그(''24)'!I6+'24 上코모도리그(''24)'!I6+'24 上디비전리그(''24)'!I6</f>
        <v>2</v>
      </c>
      <c r="J6" s="150">
        <f>+'23 서구하반기(''24)'!J6+'23 下코모도리그(''24)'!J6+'24 上코모도리그(''24)'!J6+'24 上디비전리그(''24)'!J6</f>
        <v>1</v>
      </c>
      <c r="K6" s="150">
        <f>+'23 서구하반기(''24)'!K6+'23 下코모도리그(''24)'!K6+'24 上코모도리그(''24)'!K6+'24 上디비전리그(''24)'!K6</f>
        <v>22</v>
      </c>
      <c r="L6" s="150">
        <f>+'23 서구하반기(''24)'!L6+'23 下코모도리그(''24)'!L6+'24 上코모도리그(''24)'!L6+'24 上디비전리그(''24)'!L6</f>
        <v>32</v>
      </c>
      <c r="M6" s="153">
        <f>+'23 서구하반기(''24)'!M6+'23 下코모도리그(''24)'!M6+'24 上코모도리그(''24)'!M6+'24 上디비전리그(''24)'!M6</f>
        <v>15</v>
      </c>
      <c r="N6" s="153">
        <f>+'23 서구하반기(''24)'!N6+'23 下코모도리그(''24)'!N6+'24 上코모도리그(''24)'!N6+'24 上디비전리그(''24)'!N6</f>
        <v>9</v>
      </c>
      <c r="O6" s="153">
        <f>+'23 서구하반기(''24)'!O6+'23 下코모도리그(''24)'!O6+'24 上코모도리그(''24)'!O6+'24 上디비전리그(''24)'!O6</f>
        <v>3</v>
      </c>
      <c r="P6" s="151">
        <f t="shared" si="1"/>
        <v>4.4117647058823532E-2</v>
      </c>
      <c r="Q6" s="154">
        <f t="shared" si="2"/>
        <v>0.77966101694915257</v>
      </c>
      <c r="R6" s="164">
        <f t="shared" si="3"/>
        <v>0.61764705882352944</v>
      </c>
      <c r="S6" s="155">
        <f t="shared" si="4"/>
        <v>1.3973080757726821</v>
      </c>
      <c r="T6" s="78">
        <f t="shared" si="5"/>
        <v>0.11538461538461539</v>
      </c>
      <c r="U6" s="156">
        <f>RANK(R6,$R$4:$R$23)</f>
        <v>1</v>
      </c>
      <c r="V6" s="173">
        <f t="shared" si="6"/>
        <v>3</v>
      </c>
      <c r="W6" s="52">
        <f>+'23 서구하반기(''24)'!W6+'23 下코모도리그(''24)'!W6</f>
        <v>5</v>
      </c>
      <c r="X6" s="173">
        <f t="shared" si="7"/>
        <v>2</v>
      </c>
      <c r="Y6" s="96"/>
    </row>
    <row r="7" spans="1:25" ht="19.5" customHeight="1" x14ac:dyDescent="0.3">
      <c r="A7" s="43" t="s">
        <v>9</v>
      </c>
      <c r="B7" s="52">
        <f>+'23 서구하반기(''24)'!B7+'23 下코모도리그(''24)'!B7+'24 上코모도리그(''24)'!B7+'24 上디비전리그(''24)'!B7</f>
        <v>3</v>
      </c>
      <c r="C7" s="158">
        <f t="shared" si="0"/>
        <v>0</v>
      </c>
      <c r="D7" s="52">
        <f>+'23 서구하반기(''24)'!D7+'23 下코모도리그(''24)'!D7+'24 上코모도리그(''24)'!D7+'24 上디비전리그(''24)'!D7</f>
        <v>7</v>
      </c>
      <c r="E7" s="52">
        <f>+'23 서구하반기(''24)'!E7+'23 下코모도리그(''24)'!E7+'24 上코모도리그(''24)'!E7+'24 上디비전리그(''24)'!E7</f>
        <v>3</v>
      </c>
      <c r="F7" s="52">
        <f>+'23 서구하반기(''24)'!F7+'23 下코모도리그(''24)'!F7+'24 上코모도리그(''24)'!F7+'24 上디비전리그(''24)'!F7</f>
        <v>0</v>
      </c>
      <c r="G7" s="52">
        <f>+'23 서구하반기(''24)'!G7+'23 下코모도리그(''24)'!G7+'24 上코모도리그(''24)'!G7+'24 上디비전리그(''24)'!G7</f>
        <v>0</v>
      </c>
      <c r="H7" s="52">
        <f>+'23 서구하반기(''24)'!H7+'23 下코모도리그(''24)'!H7+'24 上코모도리그(''24)'!H7+'24 上디비전리그(''24)'!H7</f>
        <v>0</v>
      </c>
      <c r="I7" s="52">
        <f>+'23 서구하반기(''24)'!I7+'23 下코모도리그(''24)'!I7+'24 上코모도리그(''24)'!I7+'24 上디비전리그(''24)'!I7</f>
        <v>0</v>
      </c>
      <c r="J7" s="52">
        <f>+'23 서구하반기(''24)'!J7+'23 下코모도리그(''24)'!J7+'24 上코모도리그(''24)'!J7+'24 上디비전리그(''24)'!J7</f>
        <v>0</v>
      </c>
      <c r="K7" s="153">
        <f>+'23 서구하반기(''24)'!K7+'23 下코모도리그(''24)'!K7+'24 上코모도리그(''24)'!K7+'24 上디비전리그(''24)'!K7</f>
        <v>4</v>
      </c>
      <c r="L7" s="153">
        <f>+'23 서구하반기(''24)'!L7+'23 下코모도리그(''24)'!L7+'24 上코모도리그(''24)'!L7+'24 上디비전리그(''24)'!L7</f>
        <v>3</v>
      </c>
      <c r="M7" s="153">
        <f>+'23 서구하반기(''24)'!M7+'23 下코모도리그(''24)'!M7+'24 上코모도리그(''24)'!M7+'24 上디비전리그(''24)'!M7</f>
        <v>1</v>
      </c>
      <c r="N7" s="153">
        <f>+'23 서구하반기(''24)'!N7+'23 下코모도리그(''24)'!N7+'24 上코모도리그(''24)'!N7+'24 上디비전리그(''24)'!N7</f>
        <v>4</v>
      </c>
      <c r="O7" s="153">
        <f>+'23 서구하반기(''24)'!O7+'23 下코모도리그(''24)'!O7+'24 上코모도리그(''24)'!O7+'24 上디비전리그(''24)'!O7</f>
        <v>2</v>
      </c>
      <c r="P7" s="157">
        <f t="shared" si="1"/>
        <v>0.2857142857142857</v>
      </c>
      <c r="Q7" s="154">
        <f t="shared" si="2"/>
        <v>0</v>
      </c>
      <c r="R7" s="154">
        <f t="shared" si="3"/>
        <v>0.5714285714285714</v>
      </c>
      <c r="S7" s="155">
        <f t="shared" si="4"/>
        <v>0.5714285714285714</v>
      </c>
      <c r="T7" s="84">
        <f t="shared" si="5"/>
        <v>0.66666666666666663</v>
      </c>
      <c r="U7" s="156">
        <f>RANK(R7,$R$4:$R$23)</f>
        <v>7</v>
      </c>
      <c r="V7" s="173">
        <f t="shared" si="6"/>
        <v>19</v>
      </c>
      <c r="W7" s="52">
        <f>+'23 서구하반기(''24)'!W7+'23 下코모도리그(''24)'!W7</f>
        <v>0</v>
      </c>
      <c r="X7" s="168">
        <f t="shared" si="7"/>
        <v>20</v>
      </c>
      <c r="Y7" s="96"/>
    </row>
    <row r="8" spans="1:25" ht="19.5" customHeight="1" x14ac:dyDescent="0.3">
      <c r="A8" s="43" t="s">
        <v>4</v>
      </c>
      <c r="B8" s="52">
        <f>+'23 서구하반기(''24)'!B8+'23 下코모도리그(''24)'!B8+'24 上코모도리그(''24)'!B8+'24 上디비전리그(''24)'!B8</f>
        <v>13</v>
      </c>
      <c r="C8" s="155">
        <f t="shared" si="0"/>
        <v>0.39130434782608697</v>
      </c>
      <c r="D8" s="52">
        <f>+'23 서구하반기(''24)'!D8+'23 下코모도리그(''24)'!D8+'24 上코모도리그(''24)'!D8+'24 上디비전리그(''24)'!D8</f>
        <v>35</v>
      </c>
      <c r="E8" s="52">
        <f>+'23 서구하반기(''24)'!E8+'23 下코모도리그(''24)'!E8+'24 上코모도리그(''24)'!E8+'24 上디비전리그(''24)'!E8</f>
        <v>23</v>
      </c>
      <c r="F8" s="52">
        <f>+'23 서구하반기(''24)'!F8+'23 下코모도리그(''24)'!F8+'24 上코모도리그(''24)'!F8+'24 上디비전리그(''24)'!F8</f>
        <v>9</v>
      </c>
      <c r="G8" s="52">
        <f>+'23 서구하반기(''24)'!G8+'23 下코모도리그(''24)'!G8+'24 上코모도리그(''24)'!G8+'24 上디비전리그(''24)'!G8</f>
        <v>6</v>
      </c>
      <c r="H8" s="52">
        <f>+'23 서구하반기(''24)'!H8+'23 下코모도리그(''24)'!H8+'24 上코모도리그(''24)'!H8+'24 上디비전리그(''24)'!H8</f>
        <v>2</v>
      </c>
      <c r="I8" s="52">
        <f>+'23 서구하반기(''24)'!I8+'23 下코모도리그(''24)'!I8+'24 上코모도리그(''24)'!I8+'24 上디비전리그(''24)'!I8</f>
        <v>0</v>
      </c>
      <c r="J8" s="150">
        <f>+'23 서구하반기(''24)'!J8+'23 下코모도리그(''24)'!J8+'24 上코모도리그(''24)'!J8+'24 上디비전리그(''24)'!J8</f>
        <v>1</v>
      </c>
      <c r="K8" s="153">
        <f>+'23 서구하반기(''24)'!K8+'23 下코모도리그(''24)'!K8+'24 上코모도리그(''24)'!K8+'24 上디비전리그(''24)'!K8</f>
        <v>13</v>
      </c>
      <c r="L8" s="153">
        <f>+'23 서구하반기(''24)'!L8+'23 下코모도리그(''24)'!L8+'24 上코모도리그(''24)'!L8+'24 上디비전리그(''24)'!L8</f>
        <v>9</v>
      </c>
      <c r="M8" s="153">
        <f>+'23 서구하반기(''24)'!M8+'23 下코모도리그(''24)'!M8+'24 上코모도리그(''24)'!M8+'24 上디비전리그(''24)'!M8</f>
        <v>6</v>
      </c>
      <c r="N8" s="153">
        <f>+'23 서구하반기(''24)'!N8+'23 下코모도리그(''24)'!N8+'24 上코모도리그(''24)'!N8+'24 上디비전리그(''24)'!N8</f>
        <v>12</v>
      </c>
      <c r="O8" s="153">
        <f>+'23 서구하반기(''24)'!O8+'23 下코모도리그(''24)'!O8+'24 上코모도리그(''24)'!O8+'24 上디비전리그(''24)'!O8</f>
        <v>7</v>
      </c>
      <c r="P8" s="157">
        <f t="shared" si="1"/>
        <v>0.2</v>
      </c>
      <c r="Q8" s="154">
        <f t="shared" si="2"/>
        <v>0.60869565217391308</v>
      </c>
      <c r="R8" s="154">
        <f t="shared" si="3"/>
        <v>0.6</v>
      </c>
      <c r="S8" s="155">
        <f t="shared" si="4"/>
        <v>1.2086956521739132</v>
      </c>
      <c r="T8" s="84">
        <f t="shared" si="5"/>
        <v>0.5</v>
      </c>
      <c r="U8" s="156">
        <f>RANK(R8,$R$4:$R$23)</f>
        <v>4</v>
      </c>
      <c r="V8" s="173">
        <f t="shared" si="6"/>
        <v>5</v>
      </c>
      <c r="W8" s="52">
        <f>+'23 서구하반기(''24)'!W8+'23 下코모도리그(''24)'!W8</f>
        <v>0</v>
      </c>
      <c r="X8" s="173">
        <f t="shared" si="7"/>
        <v>7</v>
      </c>
      <c r="Y8" s="96"/>
    </row>
    <row r="9" spans="1:25" ht="19.5" customHeight="1" x14ac:dyDescent="0.3">
      <c r="A9" s="43" t="s">
        <v>51</v>
      </c>
      <c r="B9" s="52">
        <f>+'23 서구하반기(''24)'!B9+'23 下코모도리그(''24)'!B9+'24 上코모도리그(''24)'!B9+'24 上디비전리그(''24)'!B9</f>
        <v>5</v>
      </c>
      <c r="C9" s="155">
        <f t="shared" si="0"/>
        <v>0.44444444444444442</v>
      </c>
      <c r="D9" s="52">
        <f>+'23 서구하반기(''24)'!D9+'23 下코모도리그(''24)'!D9+'24 上코모도리그(''24)'!D9+'24 上디비전리그(''24)'!D9</f>
        <v>10</v>
      </c>
      <c r="E9" s="52">
        <f>+'23 서구하반기(''24)'!E9+'23 下코모도리그(''24)'!E9+'24 上코모도리그(''24)'!E9+'24 上디비전리그(''24)'!E9</f>
        <v>9</v>
      </c>
      <c r="F9" s="52">
        <f>+'23 서구하반기(''24)'!F9+'23 下코모도리그(''24)'!F9+'24 上코모도리그(''24)'!F9+'24 上디비전리그(''24)'!F9</f>
        <v>4</v>
      </c>
      <c r="G9" s="52">
        <f>+'23 서구하반기(''24)'!G9+'23 下코모도리그(''24)'!G9+'24 上코모도리그(''24)'!G9+'24 上디비전리그(''24)'!G9</f>
        <v>2</v>
      </c>
      <c r="H9" s="52">
        <f>+'23 서구하반기(''24)'!H9+'23 下코모도리그(''24)'!H9+'24 上코모도리그(''24)'!H9+'24 上디비전리그(''24)'!H9</f>
        <v>0</v>
      </c>
      <c r="I9" s="52">
        <f>+'23 서구하반기(''24)'!I9+'23 下코모도리그(''24)'!I9+'24 上코모도리그(''24)'!I9+'24 上디비전리그(''24)'!I9</f>
        <v>0</v>
      </c>
      <c r="J9" s="52">
        <f>+'23 서구하반기(''24)'!J9+'23 下코모도리그(''24)'!J9+'24 上코모도리그(''24)'!J9+'24 上디비전리그(''24)'!J9</f>
        <v>0</v>
      </c>
      <c r="K9" s="153">
        <f>+'23 서구하반기(''24)'!K9+'23 下코모도리그(''24)'!K9+'24 上코모도리그(''24)'!K9+'24 上디비전리그(''24)'!K9</f>
        <v>3</v>
      </c>
      <c r="L9" s="153">
        <f>+'23 서구하반기(''24)'!L9+'23 下코모도리그(''24)'!L9+'24 上코모도리그(''24)'!L9+'24 上디비전리그(''24)'!L9</f>
        <v>2</v>
      </c>
      <c r="M9" s="153">
        <f>+'23 서구하반기(''24)'!M9+'23 下코모도리그(''24)'!M9+'24 上코모도리그(''24)'!M9+'24 上디비전리그(''24)'!M9</f>
        <v>1</v>
      </c>
      <c r="N9" s="153">
        <f>+'23 서구하반기(''24)'!N9+'23 下코모도리그(''24)'!N9+'24 上코모도리그(''24)'!N9+'24 上디비전리그(''24)'!N9</f>
        <v>1</v>
      </c>
      <c r="O9" s="153">
        <f>+'23 서구하반기(''24)'!O9+'23 下코모도리그(''24)'!O9+'24 上코모도리그(''24)'!O9+'24 上디비전리그(''24)'!O9</f>
        <v>1</v>
      </c>
      <c r="P9" s="157">
        <f t="shared" si="1"/>
        <v>0.1</v>
      </c>
      <c r="Q9" s="154">
        <f t="shared" si="2"/>
        <v>0.22222222222222221</v>
      </c>
      <c r="R9" s="154">
        <f t="shared" si="3"/>
        <v>0.5</v>
      </c>
      <c r="S9" s="155">
        <f t="shared" si="4"/>
        <v>0.72222222222222221</v>
      </c>
      <c r="T9" s="78">
        <f t="shared" si="5"/>
        <v>0.2</v>
      </c>
      <c r="U9" s="156">
        <f>RANK(R9,$R$4:$R$23)</f>
        <v>9</v>
      </c>
      <c r="V9" s="173">
        <f t="shared" si="6"/>
        <v>14</v>
      </c>
      <c r="W9" s="52">
        <f>+'23 서구하반기(''24)'!W9+'23 下코모도리그(''24)'!W9</f>
        <v>2</v>
      </c>
      <c r="X9" s="173">
        <f t="shared" si="7"/>
        <v>5</v>
      </c>
      <c r="Y9" s="96"/>
    </row>
    <row r="10" spans="1:25" ht="19.5" customHeight="1" x14ac:dyDescent="0.3">
      <c r="A10" s="43" t="s">
        <v>25</v>
      </c>
      <c r="B10" s="52">
        <f>+'23 서구하반기(''24)'!B10+'23 下코모도리그(''24)'!B10+'24 上코모도리그(''24)'!B10+'24 上디비전리그(''24)'!B10</f>
        <v>24</v>
      </c>
      <c r="C10" s="152">
        <f t="shared" si="0"/>
        <v>0.57377049180327866</v>
      </c>
      <c r="D10" s="52">
        <f>+'23 서구하반기(''24)'!D10+'23 下코모도리그(''24)'!D10+'24 上코모도리그(''24)'!D10+'24 上디비전리그(''24)'!D10</f>
        <v>70</v>
      </c>
      <c r="E10" s="52">
        <f>+'23 서구하반기(''24)'!E10+'23 下코모도리그(''24)'!E10+'24 上코모도리그(''24)'!E10+'24 上디비전리그(''24)'!E10</f>
        <v>61</v>
      </c>
      <c r="F10" s="150">
        <f>+'23 서구하반기(''24)'!F10+'23 下코모도리그(''24)'!F10+'24 上코모도리그(''24)'!F10+'24 上디비전리그(''24)'!F10</f>
        <v>35</v>
      </c>
      <c r="G10" s="52">
        <f>+'23 서구하반기(''24)'!G10+'23 下코모도리그(''24)'!G10+'24 上코모도리그(''24)'!G10+'24 上디비전리그(''24)'!G10</f>
        <v>25</v>
      </c>
      <c r="H10" s="52">
        <f>+'23 서구하반기(''24)'!H10+'23 下코모도리그(''24)'!H10+'24 上코모도리그(''24)'!H10+'24 上디비전리그(''24)'!H10</f>
        <v>5</v>
      </c>
      <c r="I10" s="52">
        <f>+'23 서구하반기(''24)'!I10+'23 下코모도리그(''24)'!I10+'24 上코모도리그(''24)'!I10+'24 上디비전리그(''24)'!I10</f>
        <v>5</v>
      </c>
      <c r="J10" s="52">
        <f>+'23 서구하반기(''24)'!J10+'23 下코모도리그(''24)'!J10+'24 上코모도리그(''24)'!J10+'24 上디비전리그(''24)'!J10</f>
        <v>0</v>
      </c>
      <c r="K10" s="150">
        <f>+'23 서구하반기(''24)'!K10+'23 下코모도리그(''24)'!K10+'24 上코모도리그(''24)'!K10+'24 上디비전리그(''24)'!K10</f>
        <v>29</v>
      </c>
      <c r="L10" s="150">
        <f>+'23 서구하반기(''24)'!L10+'23 下코모도리그(''24)'!L10+'24 上코모도리그(''24)'!L10+'24 上디비전리그(''24)'!L10</f>
        <v>22</v>
      </c>
      <c r="M10" s="150">
        <f>+'23 서구하반기(''24)'!M10+'23 下코모도리그(''24)'!M10+'24 上코모도리그(''24)'!M10+'24 上디비전리그(''24)'!M10</f>
        <v>32</v>
      </c>
      <c r="N10" s="153">
        <f>+'23 서구하반기(''24)'!N10+'23 下코모도리그(''24)'!N10+'24 上코모도리그(''24)'!N10+'24 上디비전리그(''24)'!N10</f>
        <v>6</v>
      </c>
      <c r="O10" s="153">
        <f>+'23 서구하반기(''24)'!O10+'23 下코모도리그(''24)'!O10+'24 上코모도리그(''24)'!O10+'24 上디비전리그(''24)'!O10</f>
        <v>4</v>
      </c>
      <c r="P10" s="157">
        <f t="shared" si="1"/>
        <v>5.7142857142857141E-2</v>
      </c>
      <c r="Q10" s="164">
        <f t="shared" si="2"/>
        <v>0.81967213114754101</v>
      </c>
      <c r="R10" s="154">
        <f t="shared" si="3"/>
        <v>0.58571428571428574</v>
      </c>
      <c r="S10" s="152">
        <f t="shared" si="4"/>
        <v>1.4053864168618269</v>
      </c>
      <c r="T10" s="78">
        <f t="shared" si="5"/>
        <v>0.13793103448275862</v>
      </c>
      <c r="U10" s="156">
        <f>RANK(R10,$R$4:$R$23)</f>
        <v>6</v>
      </c>
      <c r="V10" s="163">
        <f t="shared" si="6"/>
        <v>1</v>
      </c>
      <c r="W10" s="52">
        <f>+'23 서구하반기(''24)'!W10+'23 下코모도리그(''24)'!W10</f>
        <v>2</v>
      </c>
      <c r="X10" s="163">
        <f t="shared" si="7"/>
        <v>1</v>
      </c>
      <c r="Y10" s="96"/>
    </row>
    <row r="11" spans="1:25" ht="19.5" customHeight="1" x14ac:dyDescent="0.3">
      <c r="A11" s="43" t="s">
        <v>21</v>
      </c>
      <c r="B11" s="52">
        <f>+'23 서구하반기(''24)'!B11+'23 下코모도리그(''24)'!B11+'24 上코모도리그(''24)'!B11+'24 上디비전리그(''24)'!B11</f>
        <v>18</v>
      </c>
      <c r="C11" s="155">
        <f t="shared" si="0"/>
        <v>0.27586206896551724</v>
      </c>
      <c r="D11" s="52">
        <f>+'23 서구하반기(''24)'!D11+'23 下코모도리그(''24)'!D11+'24 上코모도리그(''24)'!D11+'24 上디비전리그(''24)'!D11</f>
        <v>33</v>
      </c>
      <c r="E11" s="52">
        <f>+'23 서구하반기(''24)'!E11+'23 下코모도리그(''24)'!E11+'24 上코모도리그(''24)'!E11+'24 上디비전리그(''24)'!E11</f>
        <v>29</v>
      </c>
      <c r="F11" s="52">
        <f>+'23 서구하반기(''24)'!F11+'23 下코모도리그(''24)'!F11+'24 上코모도리그(''24)'!F11+'24 上디비전리그(''24)'!F11</f>
        <v>8</v>
      </c>
      <c r="G11" s="52">
        <f>+'23 서구하반기(''24)'!G11+'23 下코모도리그(''24)'!G11+'24 上코모도리그(''24)'!G11+'24 上디비전리그(''24)'!G11</f>
        <v>7</v>
      </c>
      <c r="H11" s="52">
        <f>+'23 서구하반기(''24)'!H11+'23 下코모도리그(''24)'!H11+'24 上코모도리그(''24)'!H11+'24 上디비전리그(''24)'!H11</f>
        <v>1</v>
      </c>
      <c r="I11" s="52">
        <f>+'23 서구하반기(''24)'!I11+'23 下코모도리그(''24)'!I11+'24 上코모도리그(''24)'!I11+'24 上디비전리그(''24)'!I11</f>
        <v>0</v>
      </c>
      <c r="J11" s="52">
        <f>+'23 서구하반기(''24)'!J11+'23 下코모도리그(''24)'!J11+'24 上코모도리그(''24)'!J11+'24 上디비전리그(''24)'!J11</f>
        <v>0</v>
      </c>
      <c r="K11" s="153">
        <f>+'23 서구하반기(''24)'!K11+'23 下코모도리그(''24)'!K11+'24 上코모도리그(''24)'!K11+'24 上디비전리그(''24)'!K11</f>
        <v>10</v>
      </c>
      <c r="L11" s="153">
        <f>+'23 서구하반기(''24)'!L11+'23 下코모도리그(''24)'!L11+'24 上코모도리그(''24)'!L11+'24 上디비전리그(''24)'!L11</f>
        <v>6</v>
      </c>
      <c r="M11" s="153">
        <f>+'23 서구하반기(''24)'!M11+'23 下코모도리그(''24)'!M11+'24 上코모도리그(''24)'!M11+'24 上디비전리그(''24)'!M11</f>
        <v>7</v>
      </c>
      <c r="N11" s="153">
        <f>+'23 서구하반기(''24)'!N11+'23 下코모도리그(''24)'!N11+'24 上코모도리그(''24)'!N11+'24 上디비전리그(''24)'!N11</f>
        <v>4</v>
      </c>
      <c r="O11" s="153">
        <f>+'23 서구하반기(''24)'!O11+'23 下코모도리그(''24)'!O11+'24 上코모도리그(''24)'!O11+'24 上디비전리그(''24)'!O11</f>
        <v>6</v>
      </c>
      <c r="P11" s="157">
        <f t="shared" si="1"/>
        <v>0.18181818181818182</v>
      </c>
      <c r="Q11" s="154">
        <f t="shared" si="2"/>
        <v>0.31034482758620691</v>
      </c>
      <c r="R11" s="154">
        <f t="shared" si="3"/>
        <v>0.36363636363636365</v>
      </c>
      <c r="S11" s="155">
        <f t="shared" si="4"/>
        <v>0.67398119122257061</v>
      </c>
      <c r="T11" s="78">
        <f t="shared" si="5"/>
        <v>0.2857142857142857</v>
      </c>
      <c r="U11" s="156">
        <f>RANK(R11,$R$4:$R$23)</f>
        <v>18</v>
      </c>
      <c r="V11" s="173">
        <f t="shared" si="6"/>
        <v>18</v>
      </c>
      <c r="W11" s="153">
        <f>+'23 서구하반기(''24)'!W11+'23 下코모도리그(''24)'!W11</f>
        <v>2</v>
      </c>
      <c r="X11" s="173">
        <f t="shared" si="7"/>
        <v>14</v>
      </c>
      <c r="Y11" s="96"/>
    </row>
    <row r="12" spans="1:25" ht="19.5" customHeight="1" x14ac:dyDescent="0.3">
      <c r="A12" s="43" t="s">
        <v>8</v>
      </c>
      <c r="B12" s="52">
        <f>+'23 서구하반기(''24)'!B12+'23 下코모도리그(''24)'!B12+'24 上코모도리그(''24)'!B12+'24 上디비전리그(''24)'!B12</f>
        <v>15</v>
      </c>
      <c r="C12" s="155">
        <f t="shared" si="0"/>
        <v>0.35</v>
      </c>
      <c r="D12" s="52">
        <f>+'23 서구하반기(''24)'!D12+'23 下코모도리그(''24)'!D12+'24 上코모도리그(''24)'!D12+'24 上디비전리그(''24)'!D12</f>
        <v>32</v>
      </c>
      <c r="E12" s="52">
        <f>+'23 서구하반기(''24)'!E12+'23 下코모도리그(''24)'!E12+'24 上코모도리그(''24)'!E12+'24 上디비전리그(''24)'!E12</f>
        <v>20</v>
      </c>
      <c r="F12" s="52">
        <f>+'23 서구하반기(''24)'!F12+'23 下코모도리그(''24)'!F12+'24 上코모도리그(''24)'!F12+'24 上디비전리그(''24)'!F12</f>
        <v>7</v>
      </c>
      <c r="G12" s="52">
        <f>+'23 서구하반기(''24)'!G12+'23 下코모도리그(''24)'!G12+'24 上코모도리그(''24)'!G12+'24 上디비전리그(''24)'!G12</f>
        <v>6</v>
      </c>
      <c r="H12" s="52">
        <f>+'23 서구하반기(''24)'!H12+'23 下코모도리그(''24)'!H12+'24 上코모도리그(''24)'!H12+'24 上디비전리그(''24)'!H12</f>
        <v>1</v>
      </c>
      <c r="I12" s="52">
        <f>+'23 서구하반기(''24)'!I12+'23 下코모도리그(''24)'!I12+'24 上코모도리그(''24)'!I12+'24 上디비전리그(''24)'!I12</f>
        <v>0</v>
      </c>
      <c r="J12" s="52">
        <f>+'23 서구하반기(''24)'!J12+'23 下코모도리그(''24)'!J12+'24 上코모도리그(''24)'!J12+'24 上디비전리그(''24)'!J12</f>
        <v>0</v>
      </c>
      <c r="K12" s="153">
        <f>+'23 서구하반기(''24)'!K12+'23 下코모도리그(''24)'!K12+'24 上코모도리그(''24)'!K12+'24 上디비전리그(''24)'!K12</f>
        <v>15</v>
      </c>
      <c r="L12" s="153">
        <f>+'23 서구하반기(''24)'!L12+'23 下코모도리그(''24)'!L12+'24 上코모도리그(''24)'!L12+'24 上디비전리그(''24)'!L12</f>
        <v>4</v>
      </c>
      <c r="M12" s="153">
        <f>+'23 서구하반기(''24)'!M12+'23 下코모도리그(''24)'!M12+'24 上코모도리그(''24)'!M12+'24 上디비전리그(''24)'!M12</f>
        <v>10</v>
      </c>
      <c r="N12" s="153">
        <f>+'23 서구하반기(''24)'!N12+'23 下코모도리그(''24)'!N12+'24 上코모도리그(''24)'!N12+'24 上디비전리그(''24)'!N12</f>
        <v>8</v>
      </c>
      <c r="O12" s="153">
        <f>+'23 서구하반기(''24)'!O12+'23 下코모도리그(''24)'!O12+'24 上코모도리그(''24)'!O12+'24 上디비전리그(''24)'!O12</f>
        <v>1</v>
      </c>
      <c r="P12" s="151">
        <f t="shared" si="1"/>
        <v>3.125E-2</v>
      </c>
      <c r="Q12" s="154">
        <f t="shared" si="2"/>
        <v>0.4</v>
      </c>
      <c r="R12" s="154">
        <f t="shared" si="3"/>
        <v>0.46875</v>
      </c>
      <c r="S12" s="155">
        <f t="shared" si="4"/>
        <v>0.86875000000000002</v>
      </c>
      <c r="T12" s="78">
        <f t="shared" si="5"/>
        <v>5.8823529411764705E-2</v>
      </c>
      <c r="U12" s="156">
        <f>RANK(R12,$R$4:$R$23)</f>
        <v>12</v>
      </c>
      <c r="V12" s="173">
        <f t="shared" si="6"/>
        <v>11</v>
      </c>
      <c r="W12" s="153">
        <f>+'23 서구하반기(''24)'!W12+'23 下코모도리그(''24)'!W12</f>
        <v>1</v>
      </c>
      <c r="X12" s="173">
        <f t="shared" si="7"/>
        <v>11</v>
      </c>
      <c r="Y12" s="96"/>
    </row>
    <row r="13" spans="1:25" ht="19.5" customHeight="1" x14ac:dyDescent="0.3">
      <c r="A13" s="43" t="s">
        <v>137</v>
      </c>
      <c r="B13" s="52">
        <f>+'23 서구하반기(''24)'!B13+'23 下코모도리그(''24)'!B13+'24 上코모도리그(''24)'!B13+'24 上디비전리그(''24)'!B13</f>
        <v>22</v>
      </c>
      <c r="C13" s="152">
        <f t="shared" si="0"/>
        <v>0.5</v>
      </c>
      <c r="D13" s="52">
        <f>+'23 서구하반기(''24)'!D13+'23 下코모도리그(''24)'!D13+'24 上코모도리그(''24)'!D13+'24 上디비전리그(''24)'!D13</f>
        <v>63</v>
      </c>
      <c r="E13" s="52">
        <f>+'23 서구하반기(''24)'!E13+'23 下코모도리그(''24)'!E13+'24 上코모도리그(''24)'!E13+'24 上디비전리그(''24)'!E13</f>
        <v>50</v>
      </c>
      <c r="F13" s="52">
        <f>+'23 서구하반기(''24)'!F13+'23 下코모도리그(''24)'!F13+'24 上코모도리그(''24)'!F13+'24 上디비전리그(''24)'!F13</f>
        <v>25</v>
      </c>
      <c r="G13" s="52">
        <f>+'23 서구하반기(''24)'!G13+'23 下코모도리그(''24)'!G13+'24 上코모도리그(''24)'!G13+'24 上디비전리그(''24)'!G13</f>
        <v>17</v>
      </c>
      <c r="H13" s="52">
        <f>+'23 서구하반기(''24)'!H13+'23 下코모도리그(''24)'!H13+'24 上코모도리그(''24)'!H13+'24 上디비전리그(''24)'!H13</f>
        <v>7</v>
      </c>
      <c r="I13" s="52">
        <f>+'23 서구하반기(''24)'!I13+'23 下코모도리그(''24)'!I13+'24 上코모도리그(''24)'!I13+'24 上디비전리그(''24)'!I13</f>
        <v>1</v>
      </c>
      <c r="J13" s="52">
        <f>+'23 서구하반기(''24)'!J13+'23 下코모도리그(''24)'!J13+'24 上코모도리그(''24)'!J13+'24 上디비전리그(''24)'!J13</f>
        <v>0</v>
      </c>
      <c r="K13" s="150">
        <f>+'23 서구하반기(''24)'!K13+'23 下코모도리그(''24)'!K13+'24 上코모도리그(''24)'!K13+'24 上디비전리그(''24)'!K13</f>
        <v>22</v>
      </c>
      <c r="L13" s="153">
        <f>+'23 서구하반기(''24)'!L13+'23 下코모도리그(''24)'!L13+'24 上코모도리그(''24)'!L13+'24 上디비전리그(''24)'!L13</f>
        <v>17</v>
      </c>
      <c r="M13" s="153">
        <f>+'23 서구하반기(''24)'!M13+'23 下코모도리그(''24)'!M13+'24 上코모도리그(''24)'!M13+'24 上디비전리그(''24)'!M13</f>
        <v>11</v>
      </c>
      <c r="N13" s="153">
        <f>+'23 서구하반기(''24)'!N13+'23 下코모도리그(''24)'!N13+'24 上코모도리그(''24)'!N13+'24 上디비전리그(''24)'!N13</f>
        <v>13</v>
      </c>
      <c r="O13" s="153">
        <f>+'23 서구하반기(''24)'!O13+'23 下코모도리그(''24)'!O13+'24 上코모도리그(''24)'!O13+'24 上디비전리그(''24)'!O13</f>
        <v>0</v>
      </c>
      <c r="P13" s="151">
        <f t="shared" si="1"/>
        <v>0</v>
      </c>
      <c r="Q13" s="154">
        <f t="shared" si="2"/>
        <v>0.68</v>
      </c>
      <c r="R13" s="154">
        <f t="shared" si="3"/>
        <v>0.60317460317460314</v>
      </c>
      <c r="S13" s="155">
        <f t="shared" si="4"/>
        <v>1.2831746031746032</v>
      </c>
      <c r="T13" s="166">
        <f t="shared" si="5"/>
        <v>0</v>
      </c>
      <c r="U13" s="156">
        <f>RANK(R13,$R$4:$R$23)</f>
        <v>3</v>
      </c>
      <c r="V13" s="173">
        <f t="shared" si="6"/>
        <v>4</v>
      </c>
      <c r="W13" s="153">
        <f>+'23 서구하반기(''24)'!W13+'23 下코모도리그(''24)'!W13</f>
        <v>3</v>
      </c>
      <c r="X13" s="173">
        <f t="shared" si="7"/>
        <v>4</v>
      </c>
      <c r="Y13" s="96"/>
    </row>
    <row r="14" spans="1:25" ht="19.5" customHeight="1" x14ac:dyDescent="0.3">
      <c r="A14" s="43" t="s">
        <v>23</v>
      </c>
      <c r="B14" s="52">
        <f>+'23 서구하반기(''24)'!B14+'23 下코모도리그(''24)'!B14+'24 上코모도리그(''24)'!B14+'24 上디비전리그(''24)'!B14</f>
        <v>26</v>
      </c>
      <c r="C14" s="155">
        <f t="shared" si="0"/>
        <v>0.23404255319148937</v>
      </c>
      <c r="D14" s="52">
        <f>+'23 서구하반기(''24)'!D14+'23 下코모도리그(''24)'!D14+'24 上코모도리그(''24)'!D14+'24 上디비전리그(''24)'!D14</f>
        <v>65</v>
      </c>
      <c r="E14" s="52">
        <f>+'23 서구하반기(''24)'!E14+'23 下코모도리그(''24)'!E14+'24 上코모도리그(''24)'!E14+'24 上디비전리그(''24)'!E14</f>
        <v>47</v>
      </c>
      <c r="F14" s="52">
        <f>+'23 서구하반기(''24)'!F14+'23 下코모도리그(''24)'!F14+'24 上코모도리그(''24)'!F14+'24 上디비전리그(''24)'!F14</f>
        <v>11</v>
      </c>
      <c r="G14" s="52">
        <f>+'23 서구하반기(''24)'!G14+'23 下코모도리그(''24)'!G14+'24 上코모도리그(''24)'!G14+'24 上디비전리그(''24)'!G14</f>
        <v>8</v>
      </c>
      <c r="H14" s="52">
        <f>+'23 서구하반기(''24)'!H14+'23 下코모도리그(''24)'!H14+'24 上코모도리그(''24)'!H14+'24 上디비전리그(''24)'!H14</f>
        <v>3</v>
      </c>
      <c r="I14" s="52">
        <f>+'23 서구하반기(''24)'!I14+'23 下코모도리그(''24)'!I14+'24 上코모도리그(''24)'!I14+'24 上디비전리그(''24)'!I14</f>
        <v>0</v>
      </c>
      <c r="J14" s="52">
        <f>+'23 서구하반기(''24)'!J14+'23 下코모도리그(''24)'!J14+'24 上코모도리그(''24)'!J14+'24 上디비전리그(''24)'!J14</f>
        <v>0</v>
      </c>
      <c r="K14" s="153">
        <f>+'23 서구하반기(''24)'!K14+'23 下코모도리그(''24)'!K14+'24 上코모도리그(''24)'!K14+'24 上디비전리그(''24)'!K14</f>
        <v>15</v>
      </c>
      <c r="L14" s="153">
        <f>+'23 서구하반기(''24)'!L14+'23 下코모도리그(''24)'!L14+'24 上코모도리그(''24)'!L14+'24 上디비전리그(''24)'!L14</f>
        <v>13</v>
      </c>
      <c r="M14" s="153">
        <f>+'23 서구하반기(''24)'!M14+'23 下코모도리그(''24)'!M14+'24 上코모도리그(''24)'!M14+'24 上디비전리그(''24)'!M14</f>
        <v>13</v>
      </c>
      <c r="N14" s="153">
        <f>+'23 서구하반기(''24)'!N14+'23 下코모도리그(''24)'!N14+'24 上코모도리그(''24)'!N14+'24 上디비전리그(''24)'!N14</f>
        <v>17</v>
      </c>
      <c r="O14" s="162">
        <f>+'23 서구하반기(''24)'!O14+'23 下코모도리그(''24)'!O14+'24 上코모도리그(''24)'!O14+'24 上디비전리그(''24)'!O14</f>
        <v>25</v>
      </c>
      <c r="P14" s="159">
        <f t="shared" si="1"/>
        <v>0.38461538461538464</v>
      </c>
      <c r="Q14" s="154">
        <f t="shared" si="2"/>
        <v>0.2978723404255319</v>
      </c>
      <c r="R14" s="154">
        <f t="shared" si="3"/>
        <v>0.43076923076923079</v>
      </c>
      <c r="S14" s="155">
        <f t="shared" si="4"/>
        <v>0.72864157119476269</v>
      </c>
      <c r="T14" s="84">
        <f t="shared" si="5"/>
        <v>0.67567567567567566</v>
      </c>
      <c r="U14" s="156">
        <f>RANK(R14,$R$4:$R$23)</f>
        <v>15</v>
      </c>
      <c r="V14" s="173">
        <f t="shared" si="6"/>
        <v>13</v>
      </c>
      <c r="W14" s="153">
        <f>+'23 서구하반기(''24)'!W14+'23 下코모도리그(''24)'!W14</f>
        <v>10</v>
      </c>
      <c r="X14" s="173">
        <f t="shared" si="7"/>
        <v>16</v>
      </c>
      <c r="Y14" s="96"/>
    </row>
    <row r="15" spans="1:25" ht="19.5" customHeight="1" x14ac:dyDescent="0.3">
      <c r="A15" s="43" t="s">
        <v>50</v>
      </c>
      <c r="B15" s="52">
        <f>+'23 서구하반기(''24)'!B15+'23 下코모도리그(''24)'!B15+'24 上코모도리그(''24)'!B15+'24 上디비전리그(''24)'!B15</f>
        <v>22</v>
      </c>
      <c r="C15" s="155">
        <f t="shared" si="0"/>
        <v>0.34090909090909088</v>
      </c>
      <c r="D15" s="52">
        <f>+'23 서구하반기(''24)'!D15+'23 下코모도리그(''24)'!D15+'24 上코모도리그(''24)'!D15+'24 上디비전리그(''24)'!D15</f>
        <v>47</v>
      </c>
      <c r="E15" s="52">
        <f>+'23 서구하반기(''24)'!E15+'23 下코모도리그(''24)'!E15+'24 上코모도리그(''24)'!E15+'24 上디비전리그(''24)'!E15</f>
        <v>44</v>
      </c>
      <c r="F15" s="52">
        <f>+'23 서구하반기(''24)'!F15+'23 下코모도리그(''24)'!F15+'24 上코모도리그(''24)'!F15+'24 上디비전리그(''24)'!F15</f>
        <v>15</v>
      </c>
      <c r="G15" s="52">
        <f>+'23 서구하반기(''24)'!G15+'23 下코모도리그(''24)'!G15+'24 上코모도리그(''24)'!G15+'24 上디비전리그(''24)'!G15</f>
        <v>12</v>
      </c>
      <c r="H15" s="52">
        <f>+'23 서구하반기(''24)'!H15+'23 下코모도리그(''24)'!H15+'24 上코모도리그(''24)'!H15+'24 上디비전리그(''24)'!H15</f>
        <v>3</v>
      </c>
      <c r="I15" s="52">
        <f>+'23 서구하반기(''24)'!I15+'23 下코모도리그(''24)'!I15+'24 上코모도리그(''24)'!I15+'24 上디비전리그(''24)'!I15</f>
        <v>0</v>
      </c>
      <c r="J15" s="52">
        <f>+'23 서구하반기(''24)'!J15+'23 下코모도리그(''24)'!J15+'24 上코모도리그(''24)'!J15+'24 上디비전리그(''24)'!J15</f>
        <v>0</v>
      </c>
      <c r="K15" s="153">
        <f>+'23 서구하반기(''24)'!K15+'23 下코모도리그(''24)'!K15+'24 上코모도리그(''24)'!K15+'24 上디비전리그(''24)'!K15</f>
        <v>13</v>
      </c>
      <c r="L15" s="153">
        <f>+'23 서구하반기(''24)'!L15+'23 下코모도리그(''24)'!L15+'24 上코모도리그(''24)'!L15+'24 上디비전리그(''24)'!L15</f>
        <v>16</v>
      </c>
      <c r="M15" s="153">
        <f>+'23 서구하반기(''24)'!M15+'23 下코모도리그(''24)'!M15+'24 上코모도리그(''24)'!M15+'24 上디비전리그(''24)'!M15</f>
        <v>8</v>
      </c>
      <c r="N15" s="153">
        <f>+'23 서구하반기(''24)'!N15+'23 下코모도리그(''24)'!N15+'24 上코모도리그(''24)'!N15+'24 上디비전리그(''24)'!N15</f>
        <v>2</v>
      </c>
      <c r="O15" s="153">
        <f>+'23 서구하반기(''24)'!O15+'23 下코모도리그(''24)'!O15+'24 上코모도리그(''24)'!O15+'24 上디비전리그(''24)'!O15</f>
        <v>10</v>
      </c>
      <c r="P15" s="157">
        <f t="shared" si="1"/>
        <v>0.21276595744680851</v>
      </c>
      <c r="Q15" s="154">
        <f t="shared" si="2"/>
        <v>0.40909090909090912</v>
      </c>
      <c r="R15" s="154">
        <f t="shared" si="3"/>
        <v>0.36170212765957449</v>
      </c>
      <c r="S15" s="155">
        <f t="shared" si="4"/>
        <v>0.77079303675048361</v>
      </c>
      <c r="T15" s="78">
        <f t="shared" si="5"/>
        <v>0.33333333333333331</v>
      </c>
      <c r="U15" s="156">
        <f>RANK(R15,$R$4:$R$23)</f>
        <v>19</v>
      </c>
      <c r="V15" s="173">
        <f t="shared" si="6"/>
        <v>12</v>
      </c>
      <c r="W15" s="153">
        <f>+'23 서구하반기(''24)'!W15+'23 下코모도리그(''24)'!W15</f>
        <v>1</v>
      </c>
      <c r="X15" s="173">
        <f t="shared" si="7"/>
        <v>12</v>
      </c>
      <c r="Y15" s="96"/>
    </row>
    <row r="16" spans="1:25" ht="19.5" customHeight="1" x14ac:dyDescent="0.3">
      <c r="A16" s="43" t="s">
        <v>33</v>
      </c>
      <c r="B16" s="52">
        <f>+'23 서구하반기(''24)'!B16+'23 下코모도리그(''24)'!B16+'24 上코모도리그(''24)'!B16+'24 上디비전리그(''24)'!B16</f>
        <v>24</v>
      </c>
      <c r="C16" s="155">
        <f t="shared" si="0"/>
        <v>0.4107142857142857</v>
      </c>
      <c r="D16" s="52">
        <f>+'23 서구하반기(''24)'!D16+'23 下코모도리그(''24)'!D16+'24 上코모도리그(''24)'!D16+'24 上디비전리그(''24)'!D16</f>
        <v>84</v>
      </c>
      <c r="E16" s="52">
        <f>+'23 서구하반기(''24)'!E16+'23 下코모도리그(''24)'!E16+'24 上코모도리그(''24)'!E16+'24 上디비전리그(''24)'!E16</f>
        <v>56</v>
      </c>
      <c r="F16" s="52">
        <f>+'23 서구하반기(''24)'!F16+'23 下코모도리그(''24)'!F16+'24 上코모도리그(''24)'!F16+'24 上디비전리그(''24)'!F16</f>
        <v>23</v>
      </c>
      <c r="G16" s="52">
        <f>+'23 서구하반기(''24)'!G16+'23 下코모도리그(''24)'!G16+'24 上코모도리그(''24)'!G16+'24 上디비전리그(''24)'!G16</f>
        <v>17</v>
      </c>
      <c r="H16" s="52">
        <f>+'23 서구하반기(''24)'!H16+'23 下코모도리그(''24)'!H16+'24 上코모도리그(''24)'!H16+'24 上디비전리그(''24)'!H16</f>
        <v>2</v>
      </c>
      <c r="I16" s="52">
        <f>+'23 서구하반기(''24)'!I16+'23 下코모도리그(''24)'!I16+'24 上코모도리그(''24)'!I16+'24 上디비전리그(''24)'!I16</f>
        <v>4</v>
      </c>
      <c r="J16" s="52">
        <f>+'23 서구하반기(''24)'!J16+'23 下코모도리그(''24)'!J16+'24 上코모도리그(''24)'!J16+'24 上디비전리그(''24)'!J16</f>
        <v>0</v>
      </c>
      <c r="K16" s="150">
        <f>+'23 서구하반기(''24)'!K16+'23 下코모도리그(''24)'!K16+'24 上코모도리그(''24)'!K16+'24 上디비전리그(''24)'!K16</f>
        <v>24</v>
      </c>
      <c r="L16" s="153">
        <f>+'23 서구하반기(''24)'!L16+'23 下코모도리그(''24)'!L16+'24 上코모도리그(''24)'!L16+'24 上디비전리그(''24)'!L16</f>
        <v>12</v>
      </c>
      <c r="M16" s="150">
        <f>+'23 서구하반기(''24)'!M16+'23 下코모도리그(''24)'!M16+'24 上코모도리그(''24)'!M16+'24 上디비전리그(''24)'!M16</f>
        <v>21</v>
      </c>
      <c r="N16" s="153">
        <f>+'23 서구하반기(''24)'!N16+'23 下코모도리그(''24)'!N16+'24 上코모도리그(''24)'!N16+'24 上디비전리그(''24)'!N16</f>
        <v>17</v>
      </c>
      <c r="O16" s="153">
        <f>+'23 서구하반기(''24)'!O16+'23 下코모도리그(''24)'!O16+'24 上코모도리그(''24)'!O16+'24 上디비전리그(''24)'!O16</f>
        <v>8</v>
      </c>
      <c r="P16" s="157">
        <f t="shared" si="1"/>
        <v>9.5238095238095233E-2</v>
      </c>
      <c r="Q16" s="154">
        <f t="shared" si="2"/>
        <v>0.5892857142857143</v>
      </c>
      <c r="R16" s="154">
        <f t="shared" si="3"/>
        <v>0.47619047619047616</v>
      </c>
      <c r="S16" s="155">
        <f t="shared" si="4"/>
        <v>1.0654761904761905</v>
      </c>
      <c r="T16" s="78">
        <f t="shared" si="5"/>
        <v>0.18181818181818182</v>
      </c>
      <c r="U16" s="156">
        <f>RANK(R16,$R$4:$R$23)</f>
        <v>11</v>
      </c>
      <c r="V16" s="173">
        <f t="shared" si="6"/>
        <v>6</v>
      </c>
      <c r="W16" s="153">
        <f>+'23 서구하반기(''24)'!W16+'23 下코모도리그(''24)'!W16</f>
        <v>5</v>
      </c>
      <c r="X16" s="173">
        <f t="shared" si="7"/>
        <v>6</v>
      </c>
      <c r="Y16" s="96"/>
    </row>
    <row r="17" spans="1:25" ht="19.5" customHeight="1" x14ac:dyDescent="0.3">
      <c r="A17" s="43" t="s">
        <v>60</v>
      </c>
      <c r="B17" s="52">
        <f>+'23 서구하반기(''24)'!B17+'23 下코모도리그(''24)'!B17+'24 上코모도리그(''24)'!B17+'24 上디비전리그(''24)'!B17</f>
        <v>24</v>
      </c>
      <c r="C17" s="155">
        <f t="shared" si="0"/>
        <v>0.37777777777777777</v>
      </c>
      <c r="D17" s="52">
        <f>+'23 서구하반기(''24)'!D17+'23 下코모도리그(''24)'!D17+'24 上코모도리그(''24)'!D17+'24 上디비전리그(''24)'!D17</f>
        <v>52</v>
      </c>
      <c r="E17" s="52">
        <f>+'23 서구하반기(''24)'!E17+'23 下코모도리그(''24)'!E17+'24 上코모도리그(''24)'!E17+'24 上디비전리그(''24)'!E17</f>
        <v>45</v>
      </c>
      <c r="F17" s="52">
        <f>+'23 서구하반기(''24)'!F17+'23 下코모도리그(''24)'!F17+'24 上코모도리그(''24)'!F17+'24 上디비전리그(''24)'!F17</f>
        <v>17</v>
      </c>
      <c r="G17" s="52">
        <f>+'23 서구하반기(''24)'!G17+'23 下코모도리그(''24)'!G17+'24 上코모도리그(''24)'!G17+'24 上디비전리그(''24)'!G17</f>
        <v>12</v>
      </c>
      <c r="H17" s="52">
        <f>+'23 서구하반기(''24)'!H17+'23 下코모도리그(''24)'!H17+'24 上코모도리그(''24)'!H17+'24 上디비전리그(''24)'!H17</f>
        <v>5</v>
      </c>
      <c r="I17" s="52">
        <f>+'23 서구하반기(''24)'!I17+'23 下코모도리그(''24)'!I17+'24 上코모도리그(''24)'!I17+'24 上디비전리그(''24)'!I17</f>
        <v>0</v>
      </c>
      <c r="J17" s="52">
        <f>+'23 서구하반기(''24)'!J17+'23 下코모도리그(''24)'!J17+'24 上코모도리그(''24)'!J17+'24 上디비전리그(''24)'!J17</f>
        <v>0</v>
      </c>
      <c r="K17" s="153">
        <f>+'23 서구하반기(''24)'!K17+'23 下코모도리그(''24)'!K17+'24 上코모도리그(''24)'!K17+'24 上디비전리그(''24)'!K17</f>
        <v>13</v>
      </c>
      <c r="L17" s="153">
        <f>+'23 서구하반기(''24)'!L17+'23 下코모도리그(''24)'!L17+'24 上코모도리그(''24)'!L17+'24 上디비전리그(''24)'!L17</f>
        <v>8</v>
      </c>
      <c r="M17" s="153">
        <f>+'23 서구하반기(''24)'!M17+'23 下코모도리그(''24)'!M17+'24 上코모도리그(''24)'!M17+'24 上디비전리그(''24)'!M17</f>
        <v>6</v>
      </c>
      <c r="N17" s="153">
        <f>+'23 서구하반기(''24)'!N17+'23 下코모도리그(''24)'!N17+'24 上코모도리그(''24)'!N17+'24 上디비전리그(''24)'!N17</f>
        <v>6</v>
      </c>
      <c r="O17" s="153">
        <f>+'23 서구하반기(''24)'!O17+'23 下코모도리그(''24)'!O17+'24 上코모도리그(''24)'!O17+'24 上디비전리그(''24)'!O17</f>
        <v>7</v>
      </c>
      <c r="P17" s="157">
        <f t="shared" si="1"/>
        <v>0.13461538461538461</v>
      </c>
      <c r="Q17" s="154">
        <f t="shared" si="2"/>
        <v>0.48888888888888887</v>
      </c>
      <c r="R17" s="154">
        <f t="shared" si="3"/>
        <v>0.44230769230769229</v>
      </c>
      <c r="S17" s="155">
        <f t="shared" si="4"/>
        <v>0.93119658119658122</v>
      </c>
      <c r="T17" s="78">
        <f t="shared" si="5"/>
        <v>0.2413793103448276</v>
      </c>
      <c r="U17" s="156">
        <f>RANK(R17,$R$4:$R$23)</f>
        <v>13</v>
      </c>
      <c r="V17" s="173">
        <f t="shared" si="6"/>
        <v>9</v>
      </c>
      <c r="W17" s="153">
        <f>+'23 서구하반기(''24)'!W17+'23 下코모도리그(''24)'!W17</f>
        <v>5</v>
      </c>
      <c r="X17" s="173">
        <f t="shared" si="7"/>
        <v>8</v>
      </c>
      <c r="Y17" s="96"/>
    </row>
    <row r="18" spans="1:25" ht="19.5" customHeight="1" x14ac:dyDescent="0.3">
      <c r="A18" s="43" t="s">
        <v>12</v>
      </c>
      <c r="B18" s="52">
        <f>+'23 서구하반기(''24)'!B18+'23 下코모도리그(''24)'!B18+'24 上코모도리그(''24)'!B18+'24 上디비전리그(''24)'!B18</f>
        <v>14</v>
      </c>
      <c r="C18" s="155">
        <f t="shared" si="0"/>
        <v>0.35714285714285715</v>
      </c>
      <c r="D18" s="52">
        <f>+'23 서구하반기(''24)'!D18+'23 下코모도리그(''24)'!D18+'24 上코모도리그(''24)'!D18+'24 上디비전리그(''24)'!D18</f>
        <v>37</v>
      </c>
      <c r="E18" s="52">
        <f>+'23 서구하반기(''24)'!E18+'23 下코모도리그(''24)'!E18+'24 上코모도리그(''24)'!E18+'24 上디비전리그(''24)'!E18</f>
        <v>28</v>
      </c>
      <c r="F18" s="52">
        <f>+'23 서구하반기(''24)'!F18+'23 下코모도리그(''24)'!F18+'24 上코모도리그(''24)'!F18+'24 上디비전리그(''24)'!F18</f>
        <v>10</v>
      </c>
      <c r="G18" s="52">
        <f>+'23 서구하반기(''24)'!G18+'23 下코모도리그(''24)'!G18+'24 上코모도리그(''24)'!G18+'24 上디비전리그(''24)'!G18</f>
        <v>9</v>
      </c>
      <c r="H18" s="52">
        <f>+'23 서구하반기(''24)'!H18+'23 下코모도리그(''24)'!H18+'24 上코모도리그(''24)'!H18+'24 上디비전리그(''24)'!H18</f>
        <v>0</v>
      </c>
      <c r="I18" s="52">
        <f>+'23 서구하반기(''24)'!I18+'23 下코모도리그(''24)'!I18+'24 上코모도리그(''24)'!I18+'24 上디비전리그(''24)'!I18</f>
        <v>0</v>
      </c>
      <c r="J18" s="150">
        <f>+'23 서구하반기(''24)'!J18+'23 下코모도리그(''24)'!J18+'24 上코모도리그(''24)'!J18+'24 上디비전리그(''24)'!J18</f>
        <v>1</v>
      </c>
      <c r="K18" s="153">
        <f>+'23 서구하반기(''24)'!K18+'23 下코모도리그(''24)'!K18+'24 上코모도리그(''24)'!K18+'24 上디비전리그(''24)'!K18</f>
        <v>9</v>
      </c>
      <c r="L18" s="153">
        <f>+'23 서구하반기(''24)'!L18+'23 下코모도리그(''24)'!L18+'24 上코모도리그(''24)'!L18+'24 上디비전리그(''24)'!L18</f>
        <v>10</v>
      </c>
      <c r="M18" s="153">
        <f>+'23 서구하반기(''24)'!M18+'23 下코모도리그(''24)'!M18+'24 上코모도리그(''24)'!M18+'24 上디비전리그(''24)'!M18</f>
        <v>0</v>
      </c>
      <c r="N18" s="153">
        <f>+'23 서구하반기(''24)'!N18+'23 下코모도리그(''24)'!N18+'24 上코모도리그(''24)'!N18+'24 上디비전리그(''24)'!N18</f>
        <v>8</v>
      </c>
      <c r="O18" s="153">
        <f>+'23 서구하반기(''24)'!O18+'23 下코모도리그(''24)'!O18+'24 上코모도리그(''24)'!O18+'24 上디비전리그(''24)'!O18</f>
        <v>4</v>
      </c>
      <c r="P18" s="157">
        <f t="shared" si="1"/>
        <v>0.10810810810810811</v>
      </c>
      <c r="Q18" s="154">
        <f t="shared" si="2"/>
        <v>0.4642857142857143</v>
      </c>
      <c r="R18" s="154">
        <f t="shared" si="3"/>
        <v>0.48648648648648651</v>
      </c>
      <c r="S18" s="155">
        <f t="shared" si="4"/>
        <v>0.95077220077220082</v>
      </c>
      <c r="T18" s="78">
        <f t="shared" si="5"/>
        <v>0.21052631578947367</v>
      </c>
      <c r="U18" s="156">
        <f>RANK(R18,$R$4:$R$23)</f>
        <v>10</v>
      </c>
      <c r="V18" s="173">
        <f t="shared" si="6"/>
        <v>8</v>
      </c>
      <c r="W18" s="153">
        <f>+'23 서구하반기(''24)'!W18+'23 下코모도리그(''24)'!W18</f>
        <v>0</v>
      </c>
      <c r="X18" s="173">
        <f t="shared" si="7"/>
        <v>10</v>
      </c>
      <c r="Y18" s="96"/>
    </row>
    <row r="19" spans="1:25" ht="19.5" customHeight="1" x14ac:dyDescent="0.3">
      <c r="A19" s="43" t="s">
        <v>24</v>
      </c>
      <c r="B19" s="52">
        <f>+'23 서구하반기(''24)'!B19+'23 下코모도리그(''24)'!B19+'24 上코모도리그(''24)'!B19+'24 上디비전리그(''24)'!B19</f>
        <v>9</v>
      </c>
      <c r="C19" s="158">
        <f t="shared" si="0"/>
        <v>0.125</v>
      </c>
      <c r="D19" s="52">
        <f>+'23 서구하반기(''24)'!D19+'23 下코모도리그(''24)'!D19+'24 上코모도리그(''24)'!D19+'24 上디비전리그(''24)'!D19</f>
        <v>17</v>
      </c>
      <c r="E19" s="52">
        <f>+'23 서구하반기(''24)'!E19+'23 下코모도리그(''24)'!E19+'24 上코모도리그(''24)'!E19+'24 上디비전리그(''24)'!E19</f>
        <v>8</v>
      </c>
      <c r="F19" s="52">
        <f>+'23 서구하반기(''24)'!F19+'23 下코모도리그(''24)'!F19+'24 上코모도리그(''24)'!F19+'24 上디비전리그(''24)'!F19</f>
        <v>1</v>
      </c>
      <c r="G19" s="52">
        <f>+'23 서구하반기(''24)'!G19+'23 下코모도리그(''24)'!G19+'24 上코모도리그(''24)'!G19+'24 上디비전리그(''24)'!G19</f>
        <v>1</v>
      </c>
      <c r="H19" s="52">
        <f>+'23 서구하반기(''24)'!H19+'23 下코모도리그(''24)'!H19+'24 上코모도리그(''24)'!H19+'24 上디비전리그(''24)'!H19</f>
        <v>0</v>
      </c>
      <c r="I19" s="52">
        <f>+'23 서구하반기(''24)'!I19+'23 下코모도리그(''24)'!I19+'24 上코모도리그(''24)'!I19+'24 上디비전리그(''24)'!I19</f>
        <v>0</v>
      </c>
      <c r="J19" s="52">
        <f>+'23 서구하반기(''24)'!J19+'23 下코모도리그(''24)'!J19+'24 上코모도리그(''24)'!J19+'24 上디비전리그(''24)'!J19</f>
        <v>0</v>
      </c>
      <c r="K19" s="153">
        <f>+'23 서구하반기(''24)'!K19+'23 下코모도리그(''24)'!K19+'24 上코모도리그(''24)'!K19+'24 上디비전리그(''24)'!K19</f>
        <v>7</v>
      </c>
      <c r="L19" s="153">
        <f>+'23 서구하반기(''24)'!L19+'23 下코모도리그(''24)'!L19+'24 上코모도리그(''24)'!L19+'24 上디비전리그(''24)'!L19</f>
        <v>2</v>
      </c>
      <c r="M19" s="153">
        <f>+'23 서구하반기(''24)'!M19+'23 下코모도리그(''24)'!M19+'24 上코모도리그(''24)'!M19+'24 上디비전리그(''24)'!M19</f>
        <v>5</v>
      </c>
      <c r="N19" s="153">
        <f>+'23 서구하반기(''24)'!N19+'23 下코모도리그(''24)'!N19+'24 上코모도리그(''24)'!N19+'24 上디비전리그(''24)'!N19</f>
        <v>9</v>
      </c>
      <c r="O19" s="153">
        <f>+'23 서구하반기(''24)'!O19+'23 下코모도리그(''24)'!O19+'24 上코모도리그(''24)'!O19+'24 上디비전리그(''24)'!O19</f>
        <v>1</v>
      </c>
      <c r="P19" s="157">
        <f t="shared" si="1"/>
        <v>5.8823529411764705E-2</v>
      </c>
      <c r="Q19" s="165">
        <f t="shared" si="2"/>
        <v>0.125</v>
      </c>
      <c r="R19" s="154">
        <f t="shared" si="3"/>
        <v>0.58823529411764708</v>
      </c>
      <c r="S19" s="155">
        <f t="shared" si="4"/>
        <v>0.71323529411764708</v>
      </c>
      <c r="T19" s="78">
        <f t="shared" si="5"/>
        <v>0.14285714285714285</v>
      </c>
      <c r="U19" s="156">
        <f>RANK(R19,$R$4:$R$23)</f>
        <v>5</v>
      </c>
      <c r="V19" s="173">
        <f t="shared" si="6"/>
        <v>16</v>
      </c>
      <c r="W19" s="153">
        <f>+'23 서구하반기(''24)'!W19+'23 下코모도리그(''24)'!W19</f>
        <v>3</v>
      </c>
      <c r="X19" s="173">
        <f t="shared" si="7"/>
        <v>19</v>
      </c>
      <c r="Y19" s="96"/>
    </row>
    <row r="20" spans="1:25" ht="19.5" customHeight="1" x14ac:dyDescent="0.3">
      <c r="A20" s="43" t="s">
        <v>14</v>
      </c>
      <c r="B20" s="52">
        <f>+'23 서구하반기(''24)'!B20+'23 下코모도리그(''24)'!B20+'24 上코모도리그(''24)'!B20+'24 上디비전리그(''24)'!B20</f>
        <v>25</v>
      </c>
      <c r="C20" s="152">
        <f t="shared" si="0"/>
        <v>0.55769230769230771</v>
      </c>
      <c r="D20" s="52">
        <f>+'23 서구하반기(''24)'!D20+'23 下코모도리그(''24)'!D20+'24 上코모도리그(''24)'!D20+'24 上디비전리그(''24)'!D20</f>
        <v>60</v>
      </c>
      <c r="E20" s="52">
        <f>+'23 서구하반기(''24)'!E20+'23 下코모도리그(''24)'!E20+'24 上코모도리그(''24)'!E20+'24 上디비전리그(''24)'!E20</f>
        <v>52</v>
      </c>
      <c r="F20" s="150">
        <f>+'23 서구하반기(''24)'!F20+'23 下코모도리그(''24)'!F20+'24 上코모도리그(''24)'!F20+'24 上디비전리그(''24)'!F20</f>
        <v>29</v>
      </c>
      <c r="G20" s="52">
        <f>+'23 서구하반기(''24)'!G20+'23 下코모도리그(''24)'!G20+'24 上코모도리그(''24)'!G20+'24 上디비전리그(''24)'!G20</f>
        <v>19</v>
      </c>
      <c r="H20" s="52">
        <f>+'23 서구하반기(''24)'!H20+'23 下코모도리그(''24)'!H20+'24 上코모도리그(''24)'!H20+'24 上디비전리그(''24)'!H20</f>
        <v>9</v>
      </c>
      <c r="I20" s="52">
        <f>+'23 서구하반기(''24)'!I20+'23 下코모도리그(''24)'!I20+'24 上코모도리그(''24)'!I20+'24 上디비전리그(''24)'!I20</f>
        <v>0</v>
      </c>
      <c r="J20" s="150">
        <f>+'23 서구하반기(''24)'!J20+'23 下코모도리그(''24)'!J20+'24 上코모도리그(''24)'!J20+'24 上디비전리그(''24)'!J20</f>
        <v>1</v>
      </c>
      <c r="K20" s="150">
        <f>+'23 서구하반기(''24)'!K20+'23 下코모도리그(''24)'!K20+'24 上코모도리그(''24)'!K20+'24 上디비전리그(''24)'!K20</f>
        <v>25</v>
      </c>
      <c r="L20" s="150">
        <f>+'23 서구하반기(''24)'!L20+'23 下코모도리그(''24)'!L20+'24 上코모도리그(''24)'!L20+'24 上디비전리그(''24)'!L20</f>
        <v>26</v>
      </c>
      <c r="M20" s="153">
        <f>+'23 서구하반기(''24)'!M20+'23 下코모도리그(''24)'!M20+'24 上코모도리그(''24)'!M20+'24 上디비전리그(''24)'!M20</f>
        <v>7</v>
      </c>
      <c r="N20" s="153">
        <f>+'23 서구하반기(''24)'!N20+'23 下코모도리그(''24)'!N20+'24 上코모도리그(''24)'!N20+'24 上디비전리그(''24)'!N20</f>
        <v>8</v>
      </c>
      <c r="O20" s="153">
        <f>+'23 서구하반기(''24)'!O20+'23 下코모도리그(''24)'!O20+'24 上코모도리그(''24)'!O20+'24 上디비전리그(''24)'!O20</f>
        <v>4</v>
      </c>
      <c r="P20" s="157">
        <f t="shared" si="1"/>
        <v>6.6666666666666666E-2</v>
      </c>
      <c r="Q20" s="154">
        <f t="shared" si="2"/>
        <v>0.78846153846153844</v>
      </c>
      <c r="R20" s="154">
        <f t="shared" si="3"/>
        <v>0.6166666666666667</v>
      </c>
      <c r="S20" s="152">
        <f t="shared" si="4"/>
        <v>1.405128205128205</v>
      </c>
      <c r="T20" s="78">
        <f t="shared" si="5"/>
        <v>0.17391304347826086</v>
      </c>
      <c r="U20" s="156">
        <f>RANK(R20,$R$4:$R$23)</f>
        <v>2</v>
      </c>
      <c r="V20" s="173">
        <f t="shared" si="6"/>
        <v>2</v>
      </c>
      <c r="W20" s="153">
        <f>+'23 서구하반기(''24)'!W20+'23 下코모도리그(''24)'!W20</f>
        <v>5</v>
      </c>
      <c r="X20" s="173">
        <f t="shared" si="7"/>
        <v>3</v>
      </c>
      <c r="Y20" s="96"/>
    </row>
    <row r="21" spans="1:25" ht="19.5" customHeight="1" x14ac:dyDescent="0.3">
      <c r="A21" s="43" t="s">
        <v>47</v>
      </c>
      <c r="B21" s="52">
        <f>+'23 서구하반기(''24)'!B21+'23 下코모도리그(''24)'!B21+'24 上코모도리그(''24)'!B21+'24 上디비전리그(''24)'!B21</f>
        <v>20</v>
      </c>
      <c r="C21" s="155">
        <f t="shared" si="0"/>
        <v>0.3611111111111111</v>
      </c>
      <c r="D21" s="52">
        <f>+'23 서구하반기(''24)'!D21+'23 下코모도리그(''24)'!D21+'24 上코모도리그(''24)'!D21+'24 上디비전리그(''24)'!D21</f>
        <v>49</v>
      </c>
      <c r="E21" s="52">
        <f>+'23 서구하반기(''24)'!E21+'23 下코모도리그(''24)'!E21+'24 上코모도리그(''24)'!E21+'24 上디비전리그(''24)'!E21</f>
        <v>36</v>
      </c>
      <c r="F21" s="52">
        <f>+'23 서구하반기(''24)'!F21+'23 下코모도리그(''24)'!F21+'24 上코모도리그(''24)'!F21+'24 上디비전리그(''24)'!F21</f>
        <v>13</v>
      </c>
      <c r="G21" s="52">
        <f>+'23 서구하반기(''24)'!G21+'23 下코모도리그(''24)'!G21+'24 上코모도리그(''24)'!G21+'24 上디비전리그(''24)'!G21</f>
        <v>9</v>
      </c>
      <c r="H21" s="52">
        <f>+'23 서구하반기(''24)'!H21+'23 下코모도리그(''24)'!H21+'24 上코모도리그(''24)'!H21+'24 上디비전리그(''24)'!H21</f>
        <v>4</v>
      </c>
      <c r="I21" s="52">
        <f>+'23 서구하반기(''24)'!I21+'23 下코모도리그(''24)'!I21+'24 上코모도리그(''24)'!I21+'24 上디비전리그(''24)'!I21</f>
        <v>0</v>
      </c>
      <c r="J21" s="52">
        <f>+'23 서구하반기(''24)'!J21+'23 下코모도리그(''24)'!J21+'24 上코모도리그(''24)'!J21+'24 上디비전리그(''24)'!J21</f>
        <v>0</v>
      </c>
      <c r="K21" s="153">
        <f>+'23 서구하반기(''24)'!K21+'23 下코모도리그(''24)'!K21+'24 上코모도리그(''24)'!K21+'24 上디비전리그(''24)'!K21</f>
        <v>12</v>
      </c>
      <c r="L21" s="153">
        <f>+'23 서구하반기(''24)'!L21+'23 下코모도리그(''24)'!L21+'24 上코모도리그(''24)'!L21+'24 上디비전리그(''24)'!L21</f>
        <v>15</v>
      </c>
      <c r="M21" s="153">
        <f>+'23 서구하반기(''24)'!M21+'23 下코모도리그(''24)'!M21+'24 上코모도리그(''24)'!M21+'24 上디비전리그(''24)'!M21</f>
        <v>6</v>
      </c>
      <c r="N21" s="153">
        <f>+'23 서구하반기(''24)'!N21+'23 下코모도리그(''24)'!N21+'24 上코모도리그(''24)'!N21+'24 上디비전리그(''24)'!N21</f>
        <v>12</v>
      </c>
      <c r="O21" s="153">
        <f>+'23 서구하반기(''24)'!O21+'23 下코모도리그(''24)'!O21+'24 上코모도리그(''24)'!O21+'24 上디비전리그(''24)'!O21</f>
        <v>12</v>
      </c>
      <c r="P21" s="157">
        <f t="shared" si="1"/>
        <v>0.24489795918367346</v>
      </c>
      <c r="Q21" s="154">
        <f t="shared" si="2"/>
        <v>0.47222222222222221</v>
      </c>
      <c r="R21" s="154">
        <f t="shared" si="3"/>
        <v>0.51020408163265307</v>
      </c>
      <c r="S21" s="155">
        <f t="shared" si="4"/>
        <v>0.98242630385487528</v>
      </c>
      <c r="T21" s="84">
        <f t="shared" si="5"/>
        <v>0.5</v>
      </c>
      <c r="U21" s="156">
        <f>RANK(R21,$R$4:$R$23)</f>
        <v>8</v>
      </c>
      <c r="V21" s="173">
        <f t="shared" si="6"/>
        <v>7</v>
      </c>
      <c r="W21" s="153">
        <f>+'23 서구하반기(''24)'!W21+'23 下코모도리그(''24)'!W21</f>
        <v>0</v>
      </c>
      <c r="X21" s="173">
        <f t="shared" si="7"/>
        <v>9</v>
      </c>
      <c r="Y21" s="96"/>
    </row>
    <row r="22" spans="1:25" ht="19.5" customHeight="1" x14ac:dyDescent="0.3">
      <c r="A22" s="43" t="s">
        <v>22</v>
      </c>
      <c r="B22" s="52">
        <f>+'23 서구하반기(''24)'!B22+'23 下코모도리그(''24)'!B22+'24 上코모도리그(''24)'!B22+'24 上디비전리그(''24)'!B22</f>
        <v>20</v>
      </c>
      <c r="C22" s="155">
        <f t="shared" si="0"/>
        <v>0.30769230769230771</v>
      </c>
      <c r="D22" s="52">
        <f>+'23 서구하반기(''24)'!D22+'23 下코모도리그(''24)'!D22+'24 上코모도리그(''24)'!D22+'24 上디비전리그(''24)'!D22</f>
        <v>50</v>
      </c>
      <c r="E22" s="52">
        <f>+'23 서구하반기(''24)'!E22+'23 下코모도리그(''24)'!E22+'24 上코모도리그(''24)'!E22+'24 上디비전리그(''24)'!E22</f>
        <v>39</v>
      </c>
      <c r="F22" s="52">
        <f>+'23 서구하반기(''24)'!F22+'23 下코모도리그(''24)'!F22+'24 上코모도리그(''24)'!F22+'24 上디비전리그(''24)'!F22</f>
        <v>12</v>
      </c>
      <c r="G22" s="52">
        <f>+'23 서구하반기(''24)'!G22+'23 下코모도리그(''24)'!G22+'24 上코모도리그(''24)'!G22+'24 上디비전리그(''24)'!G22</f>
        <v>7</v>
      </c>
      <c r="H22" s="52">
        <f>+'23 서구하반기(''24)'!H22+'23 下코모도리그(''24)'!H22+'24 上코모도리그(''24)'!H22+'24 上디비전리그(''24)'!H22</f>
        <v>4</v>
      </c>
      <c r="I22" s="52">
        <f>+'23 서구하반기(''24)'!I22+'23 下코모도리그(''24)'!I22+'24 上코모도리그(''24)'!I22+'24 上디비전리그(''24)'!I22</f>
        <v>1</v>
      </c>
      <c r="J22" s="52">
        <f>+'23 서구하반기(''24)'!J22+'23 下코모도리그(''24)'!J22+'24 上코모도리그(''24)'!J22+'24 上디비전리그(''24)'!J22</f>
        <v>0</v>
      </c>
      <c r="K22" s="153">
        <f>+'23 서구하반기(''24)'!K22+'23 下코모도리그(''24)'!K22+'24 上코모도리그(''24)'!K22+'24 上디비전리그(''24)'!K22</f>
        <v>12</v>
      </c>
      <c r="L22" s="153">
        <f>+'23 서구하반기(''24)'!L22+'23 下코모도리그(''24)'!L22+'24 上코모도리그(''24)'!L22+'24 上디비전리그(''24)'!L22</f>
        <v>12</v>
      </c>
      <c r="M22" s="153">
        <f>+'23 서구하반기(''24)'!M22+'23 下코모도리그(''24)'!M22+'24 上코모도리그(''24)'!M22+'24 上디비전리그(''24)'!M22</f>
        <v>9</v>
      </c>
      <c r="N22" s="153">
        <f>+'23 서구하반기(''24)'!N22+'23 下코모도리그(''24)'!N22+'24 上코모도리그(''24)'!N22+'24 上디비전리그(''24)'!N22</f>
        <v>10</v>
      </c>
      <c r="O22" s="153">
        <f>+'23 서구하반기(''24)'!O22+'23 下코모도리그(''24)'!O22+'24 上코모도리그(''24)'!O22+'24 上디비전리그(''24)'!O22</f>
        <v>8</v>
      </c>
      <c r="P22" s="157">
        <f t="shared" si="1"/>
        <v>0.16</v>
      </c>
      <c r="Q22" s="154">
        <f t="shared" si="2"/>
        <v>0.46153846153846156</v>
      </c>
      <c r="R22" s="154">
        <f t="shared" si="3"/>
        <v>0.44</v>
      </c>
      <c r="S22" s="155">
        <f t="shared" si="4"/>
        <v>0.90153846153846162</v>
      </c>
      <c r="T22" s="78">
        <f t="shared" si="5"/>
        <v>0.2857142857142857</v>
      </c>
      <c r="U22" s="156">
        <f>RANK(R22,$R$4:$R$23)</f>
        <v>14</v>
      </c>
      <c r="V22" s="173">
        <f t="shared" si="6"/>
        <v>10</v>
      </c>
      <c r="W22" s="153">
        <f>+'23 서구하반기(''24)'!W22+'23 下코모도리그(''24)'!W22</f>
        <v>2</v>
      </c>
      <c r="X22" s="173">
        <f t="shared" si="7"/>
        <v>13</v>
      </c>
      <c r="Y22" s="96"/>
    </row>
    <row r="23" spans="1:25" ht="19.5" customHeight="1" x14ac:dyDescent="0.3">
      <c r="A23" s="43" t="s">
        <v>54</v>
      </c>
      <c r="B23" s="52">
        <f>+'23 서구하반기(''24)'!B23+'23 下코모도리그(''24)'!B23+'24 上코모도리그(''24)'!B23+'24 上디비전리그(''24)'!B23</f>
        <v>12</v>
      </c>
      <c r="C23" s="155">
        <f t="shared" si="0"/>
        <v>0.25</v>
      </c>
      <c r="D23" s="52">
        <f>+'23 서구하반기(''24)'!D23+'23 下코모도리그(''24)'!D23+'24 上코모도리그(''24)'!D23+'24 上디비전리그(''24)'!D23</f>
        <v>33</v>
      </c>
      <c r="E23" s="52">
        <f>+'23 서구하반기(''24)'!E23+'23 下코모도리그(''24)'!E23+'24 上코모도리그(''24)'!E23+'24 上디비전리그(''24)'!E23</f>
        <v>20</v>
      </c>
      <c r="F23" s="52">
        <f>+'23 서구하반기(''24)'!F23+'23 下코모도리그(''24)'!F23+'24 上코모도리그(''24)'!F23+'24 上디비전리그(''24)'!F23</f>
        <v>5</v>
      </c>
      <c r="G23" s="52">
        <f>+'23 서구하반기(''24)'!G23+'23 下코모도리그(''24)'!G23+'24 上코모도리그(''24)'!G23+'24 上디비전리그(''24)'!G23</f>
        <v>5</v>
      </c>
      <c r="H23" s="52">
        <f>+'23 서구하반기(''24)'!H23+'23 下코모도리그(''24)'!H23+'24 上코모도리그(''24)'!H23+'24 上디비전리그(''24)'!H23</f>
        <v>0</v>
      </c>
      <c r="I23" s="52">
        <f>+'23 서구하반기(''24)'!I23+'23 下코모도리그(''24)'!I23+'24 上코모도리그(''24)'!I23+'24 上디비전리그(''24)'!I23</f>
        <v>0</v>
      </c>
      <c r="J23" s="52">
        <f>+'23 서구하반기(''24)'!J23+'23 下코모도리그(''24)'!J23+'24 上코모도리그(''24)'!J23+'24 上디비전리그(''24)'!J23</f>
        <v>0</v>
      </c>
      <c r="K23" s="153">
        <f>+'23 서구하반기(''24)'!K23+'23 下코모도리그(''24)'!K23+'24 上코모도리그(''24)'!K23+'24 上디비전리그(''24)'!K23</f>
        <v>11</v>
      </c>
      <c r="L23" s="153">
        <f>+'23 서구하반기(''24)'!L23+'23 下코모도리그(''24)'!L23+'24 上코모도리그(''24)'!L23+'24 上디비전리그(''24)'!L23</f>
        <v>5</v>
      </c>
      <c r="M23" s="153">
        <f>+'23 서구하반기(''24)'!M23+'23 下코모도리그(''24)'!M23+'24 上코모도리그(''24)'!M23+'24 上디비전리그(''24)'!M23</f>
        <v>2</v>
      </c>
      <c r="N23" s="153">
        <f>+'23 서구하반기(''24)'!N23+'23 下코모도리그(''24)'!N23+'24 上코모도리그(''24)'!N23+'24 上디비전리그(''24)'!N23</f>
        <v>9</v>
      </c>
      <c r="O23" s="153">
        <f>+'23 서구하반기(''24)'!O23+'23 下코모도리그(''24)'!O23+'24 上코모도리그(''24)'!O23+'24 上디비전리그(''24)'!O23</f>
        <v>6</v>
      </c>
      <c r="P23" s="157">
        <f t="shared" si="1"/>
        <v>0.18181818181818182</v>
      </c>
      <c r="Q23" s="154">
        <f t="shared" si="2"/>
        <v>0.25</v>
      </c>
      <c r="R23" s="154">
        <f t="shared" si="3"/>
        <v>0.42424242424242425</v>
      </c>
      <c r="S23" s="155">
        <f t="shared" si="4"/>
        <v>0.67424242424242431</v>
      </c>
      <c r="T23" s="78">
        <f t="shared" si="5"/>
        <v>0.31578947368421051</v>
      </c>
      <c r="U23" s="156">
        <f>RANK(R23,$R$4:$R$23)</f>
        <v>17</v>
      </c>
      <c r="V23" s="173">
        <f t="shared" si="6"/>
        <v>17</v>
      </c>
      <c r="W23" s="153">
        <f>+'23 서구하반기(''24)'!W23+'23 下코모도리그(''24)'!W23</f>
        <v>1</v>
      </c>
      <c r="X23" s="173">
        <f t="shared" si="7"/>
        <v>15</v>
      </c>
      <c r="Y23" s="96"/>
    </row>
    <row r="24" spans="1:25" ht="19.5" customHeight="1" x14ac:dyDescent="0.3">
      <c r="A24" s="55" t="s">
        <v>10</v>
      </c>
      <c r="B24" s="55"/>
      <c r="C24" s="56">
        <f t="shared" si="0"/>
        <v>0.39517345399698339</v>
      </c>
      <c r="D24" s="55">
        <f t="shared" ref="D24:O24" si="8">SUM(D4:D23)</f>
        <v>857</v>
      </c>
      <c r="E24" s="55">
        <f t="shared" si="8"/>
        <v>663</v>
      </c>
      <c r="F24" s="55">
        <f t="shared" si="8"/>
        <v>262</v>
      </c>
      <c r="G24" s="55">
        <f t="shared" si="8"/>
        <v>188</v>
      </c>
      <c r="H24" s="55">
        <f t="shared" si="8"/>
        <v>54</v>
      </c>
      <c r="I24" s="55">
        <f t="shared" si="8"/>
        <v>14</v>
      </c>
      <c r="J24" s="55">
        <f t="shared" si="8"/>
        <v>4</v>
      </c>
      <c r="K24" s="55">
        <f t="shared" si="8"/>
        <v>272</v>
      </c>
      <c r="L24" s="55">
        <f t="shared" si="8"/>
        <v>220</v>
      </c>
      <c r="M24" s="55">
        <f t="shared" si="8"/>
        <v>170</v>
      </c>
      <c r="N24" s="55">
        <f t="shared" si="8"/>
        <v>166</v>
      </c>
      <c r="O24" s="55">
        <f t="shared" si="8"/>
        <v>129</v>
      </c>
      <c r="P24" s="29">
        <f t="shared" si="1"/>
        <v>0.15052508751458576</v>
      </c>
      <c r="Q24" s="56"/>
      <c r="R24" s="56"/>
      <c r="S24" s="57"/>
      <c r="T24" s="68"/>
      <c r="U24" s="68"/>
      <c r="V24" s="68"/>
      <c r="W24" s="11">
        <f>SUM(W4:W23)</f>
        <v>49</v>
      </c>
      <c r="X24" s="68"/>
    </row>
    <row r="26" spans="1:25" ht="17.25" x14ac:dyDescent="0.3">
      <c r="A26" s="4" t="s">
        <v>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25" ht="34.5" x14ac:dyDescent="0.3">
      <c r="A27" s="10" t="s">
        <v>27</v>
      </c>
      <c r="B27" s="10" t="s">
        <v>46</v>
      </c>
      <c r="C27" s="10" t="s">
        <v>55</v>
      </c>
      <c r="D27" s="10" t="s">
        <v>41</v>
      </c>
      <c r="E27" s="10" t="s">
        <v>48</v>
      </c>
      <c r="F27" s="10" t="s">
        <v>45</v>
      </c>
      <c r="G27" s="10" t="s">
        <v>38</v>
      </c>
      <c r="H27" s="10" t="s">
        <v>5</v>
      </c>
      <c r="I27" s="10" t="s">
        <v>17</v>
      </c>
      <c r="J27" s="10" t="s">
        <v>26</v>
      </c>
      <c r="K27" s="10" t="s">
        <v>30</v>
      </c>
      <c r="L27" s="10" t="s">
        <v>11</v>
      </c>
      <c r="M27" s="10" t="s">
        <v>6</v>
      </c>
      <c r="N27" s="10" t="s">
        <v>42</v>
      </c>
      <c r="O27" s="10" t="s">
        <v>35</v>
      </c>
      <c r="P27" s="10" t="s">
        <v>49</v>
      </c>
      <c r="Q27" s="10" t="s">
        <v>56</v>
      </c>
      <c r="R27" s="10" t="s">
        <v>68</v>
      </c>
      <c r="S27" s="10" t="s">
        <v>92</v>
      </c>
      <c r="T27" s="10" t="s">
        <v>72</v>
      </c>
      <c r="U27" s="10" t="s">
        <v>71</v>
      </c>
      <c r="V27" s="10" t="s">
        <v>70</v>
      </c>
      <c r="X27" s="10" t="s">
        <v>138</v>
      </c>
    </row>
    <row r="28" spans="1:25" ht="19.5" customHeight="1" x14ac:dyDescent="0.3">
      <c r="A28" s="10" t="s">
        <v>59</v>
      </c>
      <c r="B28" s="52">
        <f>+'23 서구하반기(''24)'!B28+'23 下코모도리그(''24)'!B28+'24 上코모도리그(''24)'!B28+'24 上디비전리그(''24)'!B28</f>
        <v>3</v>
      </c>
      <c r="C28" s="52">
        <f>+'23 서구하반기(''24)'!C28+'23 下코모도리그(''24)'!C28+'24 上코모도리그(''24)'!C28+'24 上디비전리그(''24)'!C28</f>
        <v>0</v>
      </c>
      <c r="D28" s="52">
        <f>+'23 서구하반기(''24)'!D28+'23 下코모도리그(''24)'!D28+'24 上코모도리그(''24)'!D28+'24 上디비전리그(''24)'!D28</f>
        <v>0</v>
      </c>
      <c r="E28" s="52">
        <f>+'23 서구하반기(''24)'!E28+'23 下코모도리그(''24)'!E28+'24 上코모도리그(''24)'!E28+'24 上디비전리그(''24)'!E28</f>
        <v>0</v>
      </c>
      <c r="F28" s="52">
        <f>+'23 서구하반기(''24)'!F28+'23 下코모도리그(''24)'!F28+'24 上코모도리그(''24)'!F28+'24 上디비전리그(''24)'!F28</f>
        <v>32</v>
      </c>
      <c r="G28" s="52">
        <f>+'23 서구하반기(''24)'!G28+'23 下코모도리그(''24)'!G28+'24 上코모도리그(''24)'!G28+'24 上디비전리그(''24)'!G28</f>
        <v>12</v>
      </c>
      <c r="H28" s="77">
        <f>+'23 서구하반기(''24)'!H28+'23 下코모도리그(''24)'!H28+'24 上코모도리그(''24)'!H28+'24 上디비전리그(''24)'!H28</f>
        <v>2.6663333333300003</v>
      </c>
      <c r="I28" s="89">
        <f>+'23 서구하반기(''24)'!I28+'23 下코모도리그(''24)'!I28+'24 上코모도리그(''24)'!I28+'24 上디비전리그(''24)'!I28</f>
        <v>4</v>
      </c>
      <c r="J28" s="52">
        <f>+'23 서구하반기(''24)'!J28+'23 下코모도리그(''24)'!J28+'24 上코모도리그(''24)'!J28+'24 上디비전리그(''24)'!J28</f>
        <v>0</v>
      </c>
      <c r="K28" s="169">
        <f>+'23 서구하반기(''24)'!K28+'23 下코모도리그(''24)'!K28+'24 上코모도리그(''24)'!K28+'24 上디비전리그(''24)'!K28</f>
        <v>19</v>
      </c>
      <c r="L28" s="169">
        <f>+'23 서구하반기(''24)'!L28+'23 下코모도리그(''24)'!L28+'24 上코모도리그(''24)'!L28+'24 上디비전리그(''24)'!L28</f>
        <v>0</v>
      </c>
      <c r="M28" s="169">
        <f>+'23 서구하반기(''24)'!M28+'23 下코모도리그(''24)'!M28+'24 上코모도리그(''24)'!M28+'24 上디비전리그(''24)'!M28</f>
        <v>1</v>
      </c>
      <c r="N28" s="52">
        <f>+'23 서구하반기(''24)'!N28+'23 下코모도리그(''24)'!N28+'24 上코모도리그(''24)'!N28+'24 上디비전리그(''24)'!N28</f>
        <v>22</v>
      </c>
      <c r="O28" s="52">
        <f>+'23 서구하반기(''24)'!O28+'23 下코모도리그(''24)'!O28+'24 上코모도리그(''24)'!O28+'24 上디비전리그(''24)'!O28</f>
        <v>17</v>
      </c>
      <c r="P28" s="171">
        <f>+O28*9/H28</f>
        <v>57.382172771668181</v>
      </c>
      <c r="Q28" s="172">
        <f>(K28+L28)/H28</f>
        <v>7.12589073635095</v>
      </c>
      <c r="R28" s="39">
        <f>I28/H28</f>
        <v>1.5001875234423054</v>
      </c>
      <c r="S28" s="39">
        <f>H28/B28</f>
        <v>0.88877777777666678</v>
      </c>
      <c r="T28" s="40">
        <f>M28/H28</f>
        <v>0.37504688086057636</v>
      </c>
      <c r="U28" s="33">
        <f>O28/N28</f>
        <v>0.77272727272727271</v>
      </c>
      <c r="V28" s="38">
        <f>(I28+K28+L28)/H28</f>
        <v>8.626078259793255</v>
      </c>
      <c r="X28" s="136">
        <f>+(L28+K28)/F28*100</f>
        <v>59.375</v>
      </c>
      <c r="Y28" s="133"/>
    </row>
    <row r="29" spans="1:25" ht="19.5" customHeight="1" x14ac:dyDescent="0.3">
      <c r="A29" s="10" t="s">
        <v>76</v>
      </c>
      <c r="B29" s="52">
        <f>+'23 서구하반기(''24)'!B29+'23 下코모도리그(''24)'!B29+'24 上코모도리그(''24)'!B29+'24 上디비전리그(''24)'!B29</f>
        <v>0</v>
      </c>
      <c r="C29" s="52">
        <f>+'23 서구하반기(''24)'!C29+'23 下코모도리그(''24)'!C29+'24 上코모도리그(''24)'!C29+'24 上디비전리그(''24)'!C29</f>
        <v>0</v>
      </c>
      <c r="D29" s="52">
        <f>+'23 서구하반기(''24)'!D29+'23 下코모도리그(''24)'!D29+'24 上코모도리그(''24)'!D29+'24 上디비전리그(''24)'!D29</f>
        <v>0</v>
      </c>
      <c r="E29" s="52">
        <f>+'23 서구하반기(''24)'!E29+'23 下코모도리그(''24)'!E29+'24 上코모도리그(''24)'!E29+'24 上디비전리그(''24)'!E29</f>
        <v>0</v>
      </c>
      <c r="F29" s="52">
        <f>+'23 서구하반기(''24)'!F29+'23 下코모도리그(''24)'!F29+'24 上코모도리그(''24)'!F29+'24 上디비전리그(''24)'!F29</f>
        <v>0</v>
      </c>
      <c r="G29" s="52">
        <f>+'23 서구하반기(''24)'!G29+'23 下코모도리그(''24)'!G29+'24 上코모도리그(''24)'!G29+'24 上디비전리그(''24)'!G29</f>
        <v>0</v>
      </c>
      <c r="H29" s="77">
        <f>+'23 서구하반기(''24)'!H29+'23 下코모도리그(''24)'!H29+'24 上코모도리그(''24)'!H29+'24 上디비전리그(''24)'!H29</f>
        <v>0</v>
      </c>
      <c r="I29" s="89">
        <f>+'23 서구하반기(''24)'!I29+'23 下코모도리그(''24)'!I29+'24 上코모도리그(''24)'!I29+'24 上디비전리그(''24)'!I29</f>
        <v>0</v>
      </c>
      <c r="J29" s="52">
        <f>+'23 서구하반기(''24)'!J29+'23 下코모도리그(''24)'!J29+'24 上코모도리그(''24)'!J29+'24 上디비전리그(''24)'!J29</f>
        <v>0</v>
      </c>
      <c r="K29" s="169">
        <f>+'23 서구하반기(''24)'!K29+'23 下코모도리그(''24)'!K29+'24 上코모도리그(''24)'!K29+'24 上디비전리그(''24)'!K29</f>
        <v>0</v>
      </c>
      <c r="L29" s="169">
        <f>+'23 서구하반기(''24)'!L29+'23 下코모도리그(''24)'!L29+'24 上코모도리그(''24)'!L29+'24 上디비전리그(''24)'!L29</f>
        <v>0</v>
      </c>
      <c r="M29" s="169">
        <f>+'23 서구하반기(''24)'!M29+'23 下코모도리그(''24)'!M29+'24 上코모도리그(''24)'!M29+'24 上디비전리그(''24)'!M29</f>
        <v>0</v>
      </c>
      <c r="N29" s="52">
        <f>+'23 서구하반기(''24)'!N29+'23 下코모도리그(''24)'!N29+'24 上코모도리그(''24)'!N29+'24 上디비전리그(''24)'!N29</f>
        <v>0</v>
      </c>
      <c r="O29" s="52">
        <f>+'23 서구하반기(''24)'!O29+'23 下코모도리그(''24)'!O29+'24 上코모도리그(''24)'!O29+'24 上디비전리그(''24)'!O29</f>
        <v>0</v>
      </c>
      <c r="P29" s="90">
        <v>0</v>
      </c>
      <c r="Q29" s="92" t="e">
        <f>(K29+L29)/H29</f>
        <v>#DIV/0!</v>
      </c>
      <c r="R29" s="93" t="e">
        <f>I29/H29</f>
        <v>#DIV/0!</v>
      </c>
      <c r="S29" s="93" t="e">
        <f>H29/B29</f>
        <v>#DIV/0!</v>
      </c>
      <c r="T29" s="94" t="e">
        <f>M29/H29</f>
        <v>#DIV/0!</v>
      </c>
      <c r="U29" s="95" t="e">
        <f>O29/N29</f>
        <v>#DIV/0!</v>
      </c>
      <c r="V29" s="92" t="e">
        <f>(I29+K29+L29)/H29</f>
        <v>#DIV/0!</v>
      </c>
      <c r="X29" s="137"/>
      <c r="Y29" s="133"/>
    </row>
    <row r="30" spans="1:25" ht="19.5" customHeight="1" x14ac:dyDescent="0.3">
      <c r="A30" s="10" t="s">
        <v>51</v>
      </c>
      <c r="B30" s="52">
        <f>+'23 서구하반기(''24)'!B30+'23 下코모도리그(''24)'!B30+'24 上코모도리그(''24)'!B30+'24 上디비전리그(''24)'!B30</f>
        <v>3</v>
      </c>
      <c r="C30" s="52">
        <f>+'23 서구하반기(''24)'!C30+'23 下코모도리그(''24)'!C30+'24 上코모도리그(''24)'!C30+'24 上디비전리그(''24)'!C30</f>
        <v>1</v>
      </c>
      <c r="D30" s="52">
        <f>+'23 서구하반기(''24)'!D30+'23 下코모도리그(''24)'!D30+'24 上코모도리그(''24)'!D30+'24 上디비전리그(''24)'!D30</f>
        <v>0</v>
      </c>
      <c r="E30" s="52">
        <f>+'23 서구하반기(''24)'!E30+'23 下코모도리그(''24)'!E30+'24 上코모도리그(''24)'!E30+'24 上디비전리그(''24)'!E30</f>
        <v>0</v>
      </c>
      <c r="F30" s="52">
        <f>+'23 서구하반기(''24)'!F30+'23 下코모도리그(''24)'!F30+'24 上코모도리그(''24)'!F30+'24 上디비전리그(''24)'!F30</f>
        <v>15</v>
      </c>
      <c r="G30" s="52">
        <f>+'23 서구하반기(''24)'!G30+'23 下코모도리그(''24)'!G30+'24 上코모도리그(''24)'!G30+'24 上디비전리그(''24)'!G30</f>
        <v>11</v>
      </c>
      <c r="H30" s="77">
        <f>+'23 서구하반기(''24)'!H30+'23 下코모도리그(''24)'!H30+'24 上코모도리그(''24)'!H30+'24 上디비전리그(''24)'!H30</f>
        <v>1.3333330000000001</v>
      </c>
      <c r="I30" s="89">
        <f>+'23 서구하반기(''24)'!I30+'23 下코모도리그(''24)'!I30+'24 上코모도리그(''24)'!I30+'24 上디비전리그(''24)'!I30</f>
        <v>4</v>
      </c>
      <c r="J30" s="52">
        <f>+'23 서구하반기(''24)'!J30+'23 下코모도리그(''24)'!J30+'24 上코모도리그(''24)'!J30+'24 上디비전리그(''24)'!J30</f>
        <v>0</v>
      </c>
      <c r="K30" s="169">
        <f>+'23 서구하반기(''24)'!K30+'23 下코모도리그(''24)'!K30+'24 上코모도리그(''24)'!K30+'24 上디비전리그(''24)'!K30</f>
        <v>4</v>
      </c>
      <c r="L30" s="169">
        <f>+'23 서구하반기(''24)'!L30+'23 下코모도리그(''24)'!L30+'24 上코모도리그(''24)'!L30+'24 上디비전리그(''24)'!L30</f>
        <v>0</v>
      </c>
      <c r="M30" s="169">
        <f>+'23 서구하반기(''24)'!M30+'23 下코모도리그(''24)'!M30+'24 上코모도리그(''24)'!M30+'24 上디비전리그(''24)'!M30</f>
        <v>2</v>
      </c>
      <c r="N30" s="52">
        <f>+'23 서구하반기(''24)'!N30+'23 下코모도리그(''24)'!N30+'24 上코모도리그(''24)'!N30+'24 上디비전리그(''24)'!N30</f>
        <v>7</v>
      </c>
      <c r="O30" s="52">
        <f>+'23 서구하반기(''24)'!O30+'23 下코모도리그(''24)'!O30+'24 上코모도리그(''24)'!O30+'24 上디비전리그(''24)'!O30</f>
        <v>1</v>
      </c>
      <c r="P30" s="90">
        <f t="shared" ref="P30:P38" si="9">+O30*9/H30</f>
        <v>6.7500016875004212</v>
      </c>
      <c r="Q30" s="172">
        <f>(K30+L30)/H30</f>
        <v>3.0000007500001873</v>
      </c>
      <c r="R30" s="39">
        <f>I30/H30</f>
        <v>3.0000007500001873</v>
      </c>
      <c r="S30" s="39">
        <f>H30/B30</f>
        <v>0.44444433333333339</v>
      </c>
      <c r="T30" s="40">
        <f>M30/H30</f>
        <v>1.5000003750000936</v>
      </c>
      <c r="U30" s="33">
        <f>O30/N30</f>
        <v>0.14285714285714285</v>
      </c>
      <c r="V30" s="38">
        <f>(I30+K30+L30)/H30</f>
        <v>6.0000015000003746</v>
      </c>
      <c r="X30" s="136">
        <f t="shared" ref="X30:X37" si="10">+(L30+K30)/F30*100</f>
        <v>26.666666666666668</v>
      </c>
      <c r="Y30" s="133"/>
    </row>
    <row r="31" spans="1:25" ht="19.5" customHeight="1" x14ac:dyDescent="0.3">
      <c r="A31" s="10" t="s">
        <v>15</v>
      </c>
      <c r="B31" s="52">
        <f>+'23 서구하반기(''24)'!B31+'23 下코모도리그(''24)'!B31+'24 上코모도리그(''24)'!B31+'24 上디비전리그(''24)'!B31</f>
        <v>15</v>
      </c>
      <c r="C31" s="150">
        <f>+'23 서구하반기(''24)'!C31+'23 下코모도리그(''24)'!C31+'24 上코모도리그(''24)'!C31+'24 上디비전리그(''24)'!C31</f>
        <v>8</v>
      </c>
      <c r="D31" s="52">
        <f>+'23 서구하반기(''24)'!D31+'23 下코모도리그(''24)'!D31+'24 上코모도리그(''24)'!D31+'24 上디비전리그(''24)'!D31</f>
        <v>3</v>
      </c>
      <c r="E31" s="52">
        <f>+'23 서구하반기(''24)'!E31+'23 下코모도리그(''24)'!E31+'24 上코모도리그(''24)'!E31+'24 上디비전리그(''24)'!E31</f>
        <v>1</v>
      </c>
      <c r="F31" s="52">
        <f>+'23 서구하반기(''24)'!F31+'23 下코모도리그(''24)'!F31+'24 上코모도리그(''24)'!F31+'24 上디비전리그(''24)'!F31</f>
        <v>293</v>
      </c>
      <c r="G31" s="52">
        <f>+'23 서구하반기(''24)'!G31+'23 下코모도리그(''24)'!G31+'24 上코모도리그(''24)'!G31+'24 上디비전리그(''24)'!G31</f>
        <v>254</v>
      </c>
      <c r="H31" s="77">
        <f>+'23 서구하반기(''24)'!H31+'23 下코모도리그(''24)'!H31+'24 上코모도리그(''24)'!H31+'24 上디비전리그(''24)'!H31</f>
        <v>55</v>
      </c>
      <c r="I31" s="89">
        <f>+'23 서구하반기(''24)'!I31+'23 下코모도리그(''24)'!I31+'24 上코모도리그(''24)'!I31+'24 上디비전리그(''24)'!I31</f>
        <v>64</v>
      </c>
      <c r="J31" s="52">
        <f>+'23 서구하반기(''24)'!J31+'23 下코모도리그(''24)'!J31+'24 上코모도리그(''24)'!J31+'24 上디비전리그(''24)'!J31</f>
        <v>1</v>
      </c>
      <c r="K31" s="169">
        <f>+'23 서구하반기(''24)'!K31+'23 下코모도리그(''24)'!K31+'24 上코모도리그(''24)'!K31+'24 上디비전리그(''24)'!K31</f>
        <v>38</v>
      </c>
      <c r="L31" s="169">
        <f>+'23 서구하반기(''24)'!L31+'23 下코모도리그(''24)'!L31+'24 上코모도리그(''24)'!L31+'24 上디비전리그(''24)'!L31</f>
        <v>10</v>
      </c>
      <c r="M31" s="170">
        <f>+'23 서구하반기(''24)'!M31+'23 下코모도리그(''24)'!M31+'24 上코모도리그(''24)'!M31+'24 上디비전리그(''24)'!M31</f>
        <v>43</v>
      </c>
      <c r="N31" s="52">
        <f>+'23 서구하반기(''24)'!N31+'23 下코모도리그(''24)'!N31+'24 上코모도리그(''24)'!N31+'24 上디비전리그(''24)'!N31</f>
        <v>69</v>
      </c>
      <c r="O31" s="52">
        <f>+'23 서구하반기(''24)'!O31+'23 下코모도리그(''24)'!O31+'24 上코모도리그(''24)'!O31+'24 上디비전리그(''24)'!O31</f>
        <v>47</v>
      </c>
      <c r="P31" s="90">
        <f t="shared" si="9"/>
        <v>7.6909090909090905</v>
      </c>
      <c r="Q31" s="38">
        <f>(K31+L31)/H31</f>
        <v>0.87272727272727268</v>
      </c>
      <c r="R31" s="39">
        <f>I31/H31</f>
        <v>1.1636363636363636</v>
      </c>
      <c r="S31" s="39">
        <f>H31/B31</f>
        <v>3.6666666666666665</v>
      </c>
      <c r="T31" s="40">
        <f>M31/H31</f>
        <v>0.78181818181818186</v>
      </c>
      <c r="U31" s="161">
        <f>O31/N31</f>
        <v>0.6811594202898551</v>
      </c>
      <c r="V31" s="38">
        <f>(I31+K31+L31)/H31</f>
        <v>2.0363636363636362</v>
      </c>
      <c r="X31" s="175">
        <f t="shared" si="10"/>
        <v>16.382252559726961</v>
      </c>
      <c r="Y31" s="133"/>
    </row>
    <row r="32" spans="1:25" ht="19.5" customHeight="1" x14ac:dyDescent="0.3">
      <c r="A32" s="10" t="s">
        <v>78</v>
      </c>
      <c r="B32" s="52">
        <f>'24 上코모도리그(''24)'!B32+'24 上디비전리그(''24)'!B32</f>
        <v>1</v>
      </c>
      <c r="C32" s="52">
        <f>'24 上코모도리그(''24)'!C32+'24 上디비전리그(''24)'!C32</f>
        <v>0</v>
      </c>
      <c r="D32" s="52">
        <f>'24 上코모도리그(''24)'!D32+'24 上디비전리그(''24)'!D32</f>
        <v>0</v>
      </c>
      <c r="E32" s="52">
        <f>'24 上코모도리그(''24)'!E32+'24 上디비전리그(''24)'!E32</f>
        <v>0</v>
      </c>
      <c r="F32" s="52">
        <f>'24 上코모도리그(''24)'!F32+'24 上디비전리그(''24)'!F32</f>
        <v>3</v>
      </c>
      <c r="G32" s="52">
        <f>'24 上코모도리그(''24)'!G32+'24 上디비전리그(''24)'!G32</f>
        <v>1</v>
      </c>
      <c r="H32" s="77">
        <f>'24 上코모도리그(''24)'!H32+'24 上디비전리그(''24)'!H32</f>
        <v>0.3333333</v>
      </c>
      <c r="I32" s="89">
        <f>'24 上코모도리그(''24)'!I32+'24 上디비전리그(''24)'!I32</f>
        <v>0</v>
      </c>
      <c r="J32" s="52">
        <f>'24 上코모도리그(''24)'!J32+'24 上디비전리그(''24)'!J32</f>
        <v>0</v>
      </c>
      <c r="K32" s="169">
        <f>'24 上코모도리그(''24)'!K32+'24 上디비전리그(''24)'!K32</f>
        <v>2</v>
      </c>
      <c r="L32" s="169">
        <f>'24 上코모도리그(''24)'!L32+'24 上디비전리그(''24)'!L32</f>
        <v>0</v>
      </c>
      <c r="M32" s="169">
        <f>'24 上코모도리그(''24)'!M32+'24 上디비전리그(''24)'!M32</f>
        <v>0</v>
      </c>
      <c r="N32" s="52">
        <f>'24 上코모도리그(''24)'!N32+'24 上디비전리그(''24)'!N32</f>
        <v>0</v>
      </c>
      <c r="O32" s="52">
        <f>'24 上코모도리그(''24)'!O32+'24 上디비전리그(''24)'!O32</f>
        <v>0</v>
      </c>
      <c r="P32" s="90">
        <f t="shared" si="9"/>
        <v>0</v>
      </c>
      <c r="Q32" s="38"/>
      <c r="R32" s="39"/>
      <c r="S32" s="39"/>
      <c r="T32" s="40"/>
      <c r="U32" s="33"/>
      <c r="V32" s="38"/>
      <c r="X32" s="136">
        <f t="shared" si="10"/>
        <v>66.666666666666657</v>
      </c>
      <c r="Y32" s="133"/>
    </row>
    <row r="33" spans="1:25" ht="19.5" customHeight="1" x14ac:dyDescent="0.3">
      <c r="A33" s="10" t="s">
        <v>50</v>
      </c>
      <c r="B33" s="52">
        <f>+'23 서구하반기(''24)'!B32+'23 下코모도리그(''24)'!B32+'24 上코모도리그(''24)'!B33+'24 上디비전리그(''24)'!B33</f>
        <v>7</v>
      </c>
      <c r="C33" s="52">
        <f>+'23 서구하반기(''24)'!C32+'23 下코모도리그(''24)'!C32+'24 上코모도리그(''24)'!C33+'24 上디비전리그(''24)'!C33</f>
        <v>2</v>
      </c>
      <c r="D33" s="52">
        <f>+'23 서구하반기(''24)'!D32+'23 下코모도리그(''24)'!D32+'24 上코모도리그(''24)'!D33+'24 上디비전리그(''24)'!D33</f>
        <v>2</v>
      </c>
      <c r="E33" s="52">
        <f>+'23 서구하반기(''24)'!E32+'23 下코모도리그(''24)'!E32+'24 上코모도리그(''24)'!E33+'24 上디비전리그(''24)'!E33</f>
        <v>0</v>
      </c>
      <c r="F33" s="52">
        <f>+'23 서구하반기(''24)'!F32+'23 下코모도리그(''24)'!F32+'24 上코모도리그(''24)'!F33+'24 上디비전리그(''24)'!F33</f>
        <v>64</v>
      </c>
      <c r="G33" s="52">
        <f>+'23 서구하반기(''24)'!G32+'23 下코모도리그(''24)'!G32+'24 上코모도리그(''24)'!G33+'24 上디비전리그(''24)'!G33</f>
        <v>42</v>
      </c>
      <c r="H33" s="77">
        <f>+'23 서구하반기(''24)'!H32+'23 下코모도리그(''24)'!H32+'24 上코모도리그(''24)'!H33+'24 上디비전리그(''24)'!H33</f>
        <v>7.6666600000000003</v>
      </c>
      <c r="I33" s="89">
        <f>+'23 서구하반기(''24)'!I32+'23 下코모도리그(''24)'!I32+'24 上코모도리그(''24)'!I33+'24 上디비전리그(''24)'!I33</f>
        <v>17</v>
      </c>
      <c r="J33" s="52">
        <f>+'23 서구하반기(''24)'!J32+'23 下코모도리그(''24)'!J32+'24 上코모도리그(''24)'!J33+'24 上디비전리그(''24)'!J33</f>
        <v>0</v>
      </c>
      <c r="K33" s="169">
        <f>+'23 서구하반기(''24)'!K32+'23 下코모도리그(''24)'!K32+'24 上코모도리그(''24)'!K33+'24 上디비전리그(''24)'!K33</f>
        <v>23</v>
      </c>
      <c r="L33" s="169">
        <f>+'23 서구하반기(''24)'!L32+'23 下코모도리그(''24)'!L32+'24 上코모도리그(''24)'!L33+'24 上디비전리그(''24)'!L33</f>
        <v>1</v>
      </c>
      <c r="M33" s="169">
        <f>+'23 서구하반기(''24)'!M32+'23 下코모도리그(''24)'!M32+'24 上코모도리그(''24)'!M33+'24 上디비전리그(''24)'!M33</f>
        <v>6</v>
      </c>
      <c r="N33" s="52">
        <f>+'23 서구하반기(''24)'!N32+'23 下코모도리그(''24)'!N32+'24 上코모도리그(''24)'!N33+'24 上디비전리그(''24)'!N33</f>
        <v>29</v>
      </c>
      <c r="O33" s="52">
        <f>+'23 서구하반기(''24)'!O32+'23 下코모도리그(''24)'!O32+'24 上코모도리그(''24)'!O33+'24 上디비전리그(''24)'!O33</f>
        <v>27</v>
      </c>
      <c r="P33" s="171">
        <f t="shared" si="9"/>
        <v>31.69567973537368</v>
      </c>
      <c r="Q33" s="172">
        <f>(K33+L33)/H33</f>
        <v>3.1304375047282651</v>
      </c>
      <c r="R33" s="39">
        <f>I33/H33</f>
        <v>2.2173932325158541</v>
      </c>
      <c r="S33" s="39">
        <f>H33/B33</f>
        <v>1.0952371428571428</v>
      </c>
      <c r="T33" s="40">
        <f>M33/H33</f>
        <v>0.78260937618206627</v>
      </c>
      <c r="U33" s="160">
        <f>O33/N33</f>
        <v>0.93103448275862066</v>
      </c>
      <c r="V33" s="38">
        <f>(I33+K33+L33)/H33</f>
        <v>5.3478307372441192</v>
      </c>
      <c r="X33" s="136">
        <f t="shared" si="10"/>
        <v>37.5</v>
      </c>
      <c r="Y33" s="133"/>
    </row>
    <row r="34" spans="1:25" ht="19.5" customHeight="1" x14ac:dyDescent="0.3">
      <c r="A34" s="10" t="s">
        <v>33</v>
      </c>
      <c r="B34" s="52">
        <f>+'23 서구하반기(''24)'!B33+'23 下코모도리그(''24)'!B33+'24 上코모도리그(''24)'!B34+'24 上디비전리그(''24)'!B34</f>
        <v>10</v>
      </c>
      <c r="C34" s="52">
        <f>+'23 서구하반기(''24)'!C33+'23 下코모도리그(''24)'!C33+'24 上코모도리그(''24)'!C34+'24 上디비전리그(''24)'!C34</f>
        <v>2</v>
      </c>
      <c r="D34" s="52">
        <f>+'23 서구하반기(''24)'!D33+'23 下코모도리그(''24)'!D33+'24 上코모도리그(''24)'!D34+'24 上디비전리그(''24)'!D34</f>
        <v>3</v>
      </c>
      <c r="E34" s="52">
        <f>+'23 서구하반기(''24)'!E33+'23 下코모도리그(''24)'!E33+'24 上코모도리그(''24)'!E34+'24 上디비전리그(''24)'!E34</f>
        <v>0</v>
      </c>
      <c r="F34" s="52">
        <f>+'23 서구하반기(''24)'!F33+'23 下코모도리그(''24)'!F33+'24 上코모도리그(''24)'!F34+'24 上디비전리그(''24)'!F34</f>
        <v>170</v>
      </c>
      <c r="G34" s="52">
        <f>+'23 서구하반기(''24)'!G33+'23 下코모도리그(''24)'!G33+'24 上코모도리그(''24)'!G34+'24 上디비전리그(''24)'!G34</f>
        <v>125</v>
      </c>
      <c r="H34" s="77">
        <f>+'23 서구하반기(''24)'!H33+'23 下코모도리그(''24)'!H33+'24 上코모도리그(''24)'!H34+'24 上디비전리그(''24)'!H34</f>
        <v>22.999966000000001</v>
      </c>
      <c r="I34" s="89">
        <f>+'23 서구하반기(''24)'!I33+'23 下코모도리그(''24)'!I33+'24 上코모도리그(''24)'!I34+'24 上디비전리그(''24)'!I34</f>
        <v>65</v>
      </c>
      <c r="J34" s="52">
        <f>+'23 서구하반기(''24)'!J33+'23 下코모도리그(''24)'!J33+'24 上코모도리그(''24)'!J34+'24 上디비전리그(''24)'!J34</f>
        <v>1</v>
      </c>
      <c r="K34" s="169">
        <f>+'23 서구하반기(''24)'!K33+'23 下코모도리그(''24)'!K33+'24 上코모도리그(''24)'!K34+'24 上디비전리그(''24)'!K34</f>
        <v>32</v>
      </c>
      <c r="L34" s="169">
        <f>+'23 서구하반기(''24)'!L33+'23 下코모도리그(''24)'!L33+'24 上코모도리그(''24)'!L34+'24 上디비전리그(''24)'!L34</f>
        <v>9</v>
      </c>
      <c r="M34" s="169">
        <f>+'23 서구하반기(''24)'!M33+'23 下코모도리그(''24)'!M33+'24 上코모도리그(''24)'!M34+'24 上디비전리그(''24)'!M34</f>
        <v>26</v>
      </c>
      <c r="N34" s="52">
        <f>+'23 서구하반기(''24)'!N33+'23 下코모도리그(''24)'!N33+'24 上코모도리그(''24)'!N34+'24 上디비전리그(''24)'!N34</f>
        <v>74</v>
      </c>
      <c r="O34" s="52">
        <f>+'23 서구하반기(''24)'!O33+'23 下코모도리그(''24)'!O33+'24 上코모도리그(''24)'!O34+'24 上디비전리그(''24)'!O34</f>
        <v>62</v>
      </c>
      <c r="P34" s="90">
        <f t="shared" si="9"/>
        <v>24.260905429164549</v>
      </c>
      <c r="Q34" s="38">
        <f>(K34+L34)/H34</f>
        <v>1.7826113308167499</v>
      </c>
      <c r="R34" s="39">
        <f>I34/H34</f>
        <v>2.8260911342216768</v>
      </c>
      <c r="S34" s="39">
        <f>H34/B34</f>
        <v>2.2999966000000001</v>
      </c>
      <c r="T34" s="40">
        <f>M34/H34</f>
        <v>1.1304364536886706</v>
      </c>
      <c r="U34" s="33">
        <f>O34/N34</f>
        <v>0.83783783783783783</v>
      </c>
      <c r="V34" s="38">
        <f>(I34+K34+L34)/H34</f>
        <v>4.6087024650384265</v>
      </c>
      <c r="X34" s="136">
        <f t="shared" si="10"/>
        <v>24.117647058823529</v>
      </c>
      <c r="Y34" s="133"/>
    </row>
    <row r="35" spans="1:25" ht="19.5" customHeight="1" x14ac:dyDescent="0.3">
      <c r="A35" s="10" t="s">
        <v>129</v>
      </c>
      <c r="B35" s="52">
        <f>'24 上코모도리그(''24)'!B35+'24 上디비전리그(''24)'!B35</f>
        <v>4</v>
      </c>
      <c r="C35" s="52">
        <f>'24 上코모도리그(''24)'!C35+'24 上디비전리그(''24)'!C35</f>
        <v>0</v>
      </c>
      <c r="D35" s="52">
        <f>'24 上코모도리그(''24)'!D35+'24 上디비전리그(''24)'!D35</f>
        <v>2</v>
      </c>
      <c r="E35" s="52">
        <f>'24 上코모도리그(''24)'!E35+'24 上디비전리그(''24)'!E35</f>
        <v>0</v>
      </c>
      <c r="F35" s="52">
        <f>'24 上코모도리그(''24)'!F35+'24 上디비전리그(''24)'!F35</f>
        <v>50</v>
      </c>
      <c r="G35" s="52">
        <f>'24 上코모도리그(''24)'!G35+'24 上디비전리그(''24)'!G35</f>
        <v>41</v>
      </c>
      <c r="H35" s="77">
        <f>'24 上코모도리그(''24)'!H35+'24 上디비전리그(''24)'!H35</f>
        <v>4.6666666666600003</v>
      </c>
      <c r="I35" s="89">
        <f>'24 上코모도리그(''24)'!I35+'24 上디비전리그(''24)'!I35</f>
        <v>25</v>
      </c>
      <c r="J35" s="162">
        <f>'24 上코모도리그(''24)'!J35+'24 上디비전리그(''24)'!J35</f>
        <v>2</v>
      </c>
      <c r="K35" s="169">
        <f>'24 上코모도리그(''24)'!K35+'24 上디비전리그(''24)'!K35</f>
        <v>7</v>
      </c>
      <c r="L35" s="169">
        <f>'24 上코모도리그(''24)'!L35+'24 上디비전리그(''24)'!L35</f>
        <v>2</v>
      </c>
      <c r="M35" s="169">
        <f>'24 上코모도리그(''24)'!M35+'24 上디비전리그(''24)'!M35</f>
        <v>5</v>
      </c>
      <c r="N35" s="52">
        <f>'24 上코모도리그(''24)'!N35+'24 上디비전리그(''24)'!N35</f>
        <v>31</v>
      </c>
      <c r="O35" s="52">
        <f>'24 上코모도리그(''24)'!O35+'24 上디비전리그(''24)'!O35</f>
        <v>23</v>
      </c>
      <c r="P35" s="171">
        <f t="shared" si="9"/>
        <v>44.35714285720622</v>
      </c>
      <c r="Q35" s="38">
        <f>(K35+L35)/H35</f>
        <v>1.9285714285741835</v>
      </c>
      <c r="R35" s="174">
        <f>I35/H35</f>
        <v>5.3571428571505102</v>
      </c>
      <c r="S35" s="39">
        <f>H35/B35</f>
        <v>1.1666666666650001</v>
      </c>
      <c r="T35" s="40">
        <f>M35/H35</f>
        <v>1.071428571430102</v>
      </c>
      <c r="U35" s="33">
        <f>O35/N35</f>
        <v>0.74193548387096775</v>
      </c>
      <c r="V35" s="38">
        <f>(I35+K35+L35)/H35</f>
        <v>7.2857142857246933</v>
      </c>
      <c r="X35" s="175">
        <f t="shared" si="10"/>
        <v>18</v>
      </c>
      <c r="Y35" s="133"/>
    </row>
    <row r="36" spans="1:25" ht="19.5" customHeight="1" x14ac:dyDescent="0.3">
      <c r="A36" s="10" t="s">
        <v>47</v>
      </c>
      <c r="B36" s="52">
        <f>+'23 서구하반기(''24)'!B34+'23 下코모도리그(''24)'!B34+'24 上코모도리그(''24)'!B36+'24 上디비전리그(''24)'!B36</f>
        <v>2</v>
      </c>
      <c r="C36" s="52">
        <f>+'23 서구하반기(''24)'!C34+'23 下코모도리그(''24)'!C34+'24 上코모도리그(''24)'!C36+'24 上디비전리그(''24)'!C36</f>
        <v>0</v>
      </c>
      <c r="D36" s="52">
        <f>+'23 서구하반기(''24)'!D34+'23 下코모도리그(''24)'!D34+'24 上코모도리그(''24)'!D36+'24 上디비전리그(''24)'!D36</f>
        <v>0</v>
      </c>
      <c r="E36" s="52">
        <f>+'23 서구하반기(''24)'!E34+'23 下코모도리그(''24)'!E34+'24 上코모도리그(''24)'!E36+'24 上디비전리그(''24)'!E36</f>
        <v>1</v>
      </c>
      <c r="F36" s="52">
        <f>+'23 서구하반기(''24)'!F34+'23 下코모도리그(''24)'!F34+'24 上코모도리그(''24)'!F36+'24 上디비전리그(''24)'!F36</f>
        <v>5</v>
      </c>
      <c r="G36" s="52">
        <f>+'23 서구하반기(''24)'!G34+'23 下코모도리그(''24)'!G34+'24 上코모도리그(''24)'!G36+'24 上디비전리그(''24)'!G36</f>
        <v>2</v>
      </c>
      <c r="H36" s="77">
        <f>+'23 서구하반기(''24)'!H34+'23 下코모도리그(''24)'!H34+'24 上코모도리그(''24)'!H36+'24 上디비전리그(''24)'!H36</f>
        <v>0.66666666333300006</v>
      </c>
      <c r="I36" s="89">
        <f>+'23 서구하반기(''24)'!I34+'23 下코모도리그(''24)'!I34+'24 上코모도리그(''24)'!I36+'24 上디비전리그(''24)'!I36</f>
        <v>0</v>
      </c>
      <c r="J36" s="52">
        <f>+'23 서구하반기(''24)'!J34+'23 下코모도리그(''24)'!J34+'24 上코모도리그(''24)'!J36+'24 上디비전리그(''24)'!J36</f>
        <v>0</v>
      </c>
      <c r="K36" s="169">
        <f>+'23 서구하반기(''24)'!K34+'23 下코모도리그(''24)'!K34+'24 上코모도리그(''24)'!K36+'24 上디비전리그(''24)'!K36</f>
        <v>2</v>
      </c>
      <c r="L36" s="169">
        <f>+'23 서구하반기(''24)'!L34+'23 下코모도리그(''24)'!L34+'24 上코모도리그(''24)'!L36+'24 上디비전리그(''24)'!L36</f>
        <v>1</v>
      </c>
      <c r="M36" s="169">
        <f>+'23 서구하반기(''24)'!M34+'23 下코모도리그(''24)'!M34+'24 上코모도리그(''24)'!M36+'24 上디비전리그(''24)'!M36</f>
        <v>0</v>
      </c>
      <c r="N36" s="52">
        <f>+'23 서구하반기(''24)'!N34+'23 下코모도리그(''24)'!N34+'24 上코모도리그(''24)'!N36+'24 上디비전리그(''24)'!N36</f>
        <v>1</v>
      </c>
      <c r="O36" s="52">
        <f>+'23 서구하반기(''24)'!O34+'23 下코모도리그(''24)'!O34+'24 上코모도리그(''24)'!O36+'24 上디비전리그(''24)'!O36</f>
        <v>0</v>
      </c>
      <c r="P36" s="90">
        <f t="shared" si="9"/>
        <v>0</v>
      </c>
      <c r="Q36" s="38">
        <f>(K36+L36)/H36</f>
        <v>4.5000000225022498</v>
      </c>
      <c r="R36" s="39">
        <f>I36/H36</f>
        <v>0</v>
      </c>
      <c r="S36" s="39">
        <f>H36/B36</f>
        <v>0.33333333166650003</v>
      </c>
      <c r="T36" s="40">
        <f>M36/H36</f>
        <v>0</v>
      </c>
      <c r="U36" s="33">
        <f>O36/N36</f>
        <v>0</v>
      </c>
      <c r="V36" s="38">
        <f>(I36+K36+L36)/H36</f>
        <v>4.5000000225022498</v>
      </c>
      <c r="X36" s="136">
        <f t="shared" si="10"/>
        <v>60</v>
      </c>
      <c r="Y36" s="133"/>
    </row>
    <row r="37" spans="1:25" ht="19.5" customHeight="1" x14ac:dyDescent="0.3">
      <c r="A37" s="10" t="s">
        <v>22</v>
      </c>
      <c r="B37" s="52">
        <f>+'23 서구하반기(''24)'!B35+'23 下코모도리그(''24)'!B35+'24 上코모도리그(''24)'!B37+'24 上디비전리그(''24)'!B37</f>
        <v>14</v>
      </c>
      <c r="C37" s="52">
        <f>+'23 서구하반기(''24)'!C35+'23 下코모도리그(''24)'!C35+'24 上코모도리그(''24)'!C37+'24 上디비전리그(''24)'!C37</f>
        <v>3</v>
      </c>
      <c r="D37" s="52">
        <f>+'23 서구하반기(''24)'!D35+'23 下코모도리그(''24)'!D35+'24 上코모도리그(''24)'!D37+'24 上디비전리그(''24)'!D37</f>
        <v>3</v>
      </c>
      <c r="E37" s="52">
        <f>+'23 서구하반기(''24)'!E35+'23 下코모도리그(''24)'!E35+'24 上코모도리그(''24)'!E37+'24 上디비전리그(''24)'!E37</f>
        <v>0</v>
      </c>
      <c r="F37" s="52">
        <f>+'23 서구하반기(''24)'!F35+'23 下코모도리그(''24)'!F35+'24 上코모도리그(''24)'!F37+'24 上디비전리그(''24)'!F37</f>
        <v>160</v>
      </c>
      <c r="G37" s="52">
        <f>+'23 서구하반기(''24)'!G35+'23 下코모도리그(''24)'!G35+'24 上코모도리그(''24)'!G37+'24 上디비전리그(''24)'!G37</f>
        <v>113</v>
      </c>
      <c r="H37" s="77">
        <f>+'23 서구하반기(''24)'!H35+'23 下코모도리그(''24)'!H35+'24 上코모도리그(''24)'!H37+'24 上디비전리그(''24)'!H37</f>
        <v>26.666666320000001</v>
      </c>
      <c r="I37" s="89">
        <f>+'23 서구하반기(''24)'!I35+'23 下코모도리그(''24)'!I35+'24 上코모도리그(''24)'!I37+'24 上디비전리그(''24)'!I37</f>
        <v>31</v>
      </c>
      <c r="J37" s="52">
        <f>+'23 서구하반기(''24)'!J35+'23 下코모도리그(''24)'!J35+'24 上코모도리그(''24)'!J37+'24 上디비전리그(''24)'!J37</f>
        <v>0</v>
      </c>
      <c r="K37" s="169">
        <f>+'23 서구하반기(''24)'!K35+'23 下코모도리그(''24)'!K35+'24 上코모도리그(''24)'!K37+'24 上디비전리그(''24)'!K37</f>
        <v>33</v>
      </c>
      <c r="L37" s="169">
        <f>+'23 서구하반기(''24)'!L35+'23 下코모도리그(''24)'!L35+'24 上코모도리그(''24)'!L37+'24 上디비전리그(''24)'!L37</f>
        <v>10</v>
      </c>
      <c r="M37" s="170">
        <f>+'23 서구하반기(''24)'!M35+'23 下코모도리그(''24)'!M35+'24 上코모도리그(''24)'!M37+'24 上디비전리그(''24)'!M37</f>
        <v>45</v>
      </c>
      <c r="N37" s="52">
        <f>+'23 서구하반기(''24)'!N35+'23 下코모도리그(''24)'!N35+'24 上코모도리그(''24)'!N37+'24 上디비전리그(''24)'!N37</f>
        <v>42</v>
      </c>
      <c r="O37" s="52">
        <f>+'23 서구하반기(''24)'!O35+'23 下코모도리그(''24)'!O35+'24 上코모도리그(''24)'!O37+'24 上디비전리그(''24)'!O37</f>
        <v>35</v>
      </c>
      <c r="P37" s="90">
        <f t="shared" si="9"/>
        <v>11.812500153562501</v>
      </c>
      <c r="Q37" s="38">
        <f>(K37+L37)/H37</f>
        <v>1.6125000209625002</v>
      </c>
      <c r="R37" s="39">
        <f>I37/H37</f>
        <v>1.1625000151125002</v>
      </c>
      <c r="S37" s="39">
        <f>H37/B37</f>
        <v>1.9047618800000001</v>
      </c>
      <c r="T37" s="40">
        <f>M37/H37</f>
        <v>1.6875000219375003</v>
      </c>
      <c r="U37" s="33">
        <f>O37/N37</f>
        <v>0.83333333333333337</v>
      </c>
      <c r="V37" s="38">
        <f>(I37+K37+L37)/H37</f>
        <v>2.7750000360750002</v>
      </c>
      <c r="X37" s="136">
        <f t="shared" si="10"/>
        <v>26.875</v>
      </c>
      <c r="Y37" s="133"/>
    </row>
    <row r="38" spans="1:25" ht="19.5" customHeight="1" x14ac:dyDescent="0.3">
      <c r="A38" s="11" t="s">
        <v>10</v>
      </c>
      <c r="B38" s="11"/>
      <c r="C38" s="11">
        <f t="shared" ref="C38:O38" si="11">SUM(C28:C37)</f>
        <v>16</v>
      </c>
      <c r="D38" s="11">
        <f t="shared" si="11"/>
        <v>13</v>
      </c>
      <c r="E38" s="11">
        <f t="shared" si="11"/>
        <v>2</v>
      </c>
      <c r="F38" s="11">
        <f t="shared" si="11"/>
        <v>792</v>
      </c>
      <c r="G38" s="11">
        <f t="shared" si="11"/>
        <v>601</v>
      </c>
      <c r="H38" s="15">
        <f t="shared" si="11"/>
        <v>121.99962528332301</v>
      </c>
      <c r="I38" s="11">
        <f t="shared" si="11"/>
        <v>210</v>
      </c>
      <c r="J38" s="11">
        <f t="shared" si="11"/>
        <v>4</v>
      </c>
      <c r="K38" s="11">
        <f t="shared" si="11"/>
        <v>160</v>
      </c>
      <c r="L38" s="11">
        <f t="shared" si="11"/>
        <v>33</v>
      </c>
      <c r="M38" s="11">
        <f t="shared" si="11"/>
        <v>128</v>
      </c>
      <c r="N38" s="11">
        <f t="shared" si="11"/>
        <v>275</v>
      </c>
      <c r="O38" s="11">
        <f t="shared" si="11"/>
        <v>212</v>
      </c>
      <c r="P38" s="16">
        <f t="shared" si="9"/>
        <v>15.639392297877967</v>
      </c>
      <c r="Q38" s="34">
        <f t="shared" ref="Q38" si="12">(K38+L38)/H38</f>
        <v>1.581972072059983</v>
      </c>
      <c r="R38" s="35">
        <f t="shared" ref="R38" si="13">I38/H38</f>
        <v>1.7213167623450591</v>
      </c>
      <c r="S38" s="35"/>
      <c r="T38" s="36">
        <f t="shared" ref="T38" si="14">M38/H38</f>
        <v>1.0491835503817504</v>
      </c>
      <c r="U38" s="37">
        <f t="shared" ref="U38" si="15">O38/N38</f>
        <v>0.77090909090909088</v>
      </c>
      <c r="V38" s="34">
        <f t="shared" ref="V38" si="16">(I38+K38+L38)/H38</f>
        <v>3.3032888344050422</v>
      </c>
      <c r="X38" s="34"/>
      <c r="Y38" s="133"/>
    </row>
    <row r="41" spans="1:25" x14ac:dyDescent="0.3">
      <c r="G41">
        <f>+(K38+L38)/F38</f>
        <v>0.24368686868686867</v>
      </c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FC5C-785E-40A3-B8C9-7A7B539DC5CA}">
  <sheetPr>
    <tabColor rgb="FFFFC000"/>
  </sheetPr>
  <dimension ref="A1:AE51"/>
  <sheetViews>
    <sheetView zoomScale="70" zoomScaleNormal="70" zoomScaleSheetLayoutView="75" workbookViewId="0">
      <pane ySplit="3" topLeftCell="A4" activePane="bottomLeft" state="frozen"/>
      <selection activeCell="L46" sqref="L46"/>
      <selection pane="bottomLeft" activeCell="AA7" sqref="AA7"/>
    </sheetView>
  </sheetViews>
  <sheetFormatPr defaultColWidth="9" defaultRowHeight="16.5" x14ac:dyDescent="0.3"/>
  <cols>
    <col min="1" max="19" width="8.875" customWidth="1"/>
    <col min="20" max="20" width="8.875" style="31" customWidth="1"/>
    <col min="21" max="22" width="8.875" customWidth="1"/>
    <col min="23" max="23" width="1.125" customWidth="1"/>
    <col min="24" max="28" width="9.875" customWidth="1"/>
  </cols>
  <sheetData>
    <row r="1" spans="1:31" ht="26.25" x14ac:dyDescent="0.3">
      <c r="A1" s="24" t="s">
        <v>101</v>
      </c>
    </row>
    <row r="2" spans="1:31" ht="20.25" x14ac:dyDescent="0.3">
      <c r="A2" s="4" t="s">
        <v>1</v>
      </c>
      <c r="X2" s="148" t="s">
        <v>102</v>
      </c>
      <c r="Y2" s="148"/>
      <c r="Z2" s="148"/>
      <c r="AA2" s="148"/>
      <c r="AB2" s="148"/>
    </row>
    <row r="3" spans="1:31" ht="34.5" x14ac:dyDescent="0.3">
      <c r="A3" s="10" t="s">
        <v>27</v>
      </c>
      <c r="B3" s="10" t="s">
        <v>46</v>
      </c>
      <c r="C3" s="10" t="s">
        <v>57</v>
      </c>
      <c r="D3" s="10" t="s">
        <v>19</v>
      </c>
      <c r="E3" s="10" t="s">
        <v>38</v>
      </c>
      <c r="F3" s="10" t="s">
        <v>53</v>
      </c>
      <c r="G3" s="10" t="s">
        <v>67</v>
      </c>
      <c r="H3" s="10" t="s">
        <v>74</v>
      </c>
      <c r="I3" s="10" t="s">
        <v>0</v>
      </c>
      <c r="J3" s="10" t="s">
        <v>75</v>
      </c>
      <c r="K3" s="10" t="s">
        <v>31</v>
      </c>
      <c r="L3" s="10" t="s">
        <v>36</v>
      </c>
      <c r="M3" s="10" t="s">
        <v>40</v>
      </c>
      <c r="N3" s="10" t="s">
        <v>29</v>
      </c>
      <c r="O3" s="10" t="s">
        <v>58</v>
      </c>
      <c r="P3" s="10" t="s">
        <v>28</v>
      </c>
      <c r="Q3" s="10" t="s">
        <v>86</v>
      </c>
      <c r="R3" s="10" t="s">
        <v>37</v>
      </c>
      <c r="S3" s="43" t="s">
        <v>85</v>
      </c>
      <c r="T3" s="10" t="s">
        <v>87</v>
      </c>
      <c r="U3" s="10" t="s">
        <v>73</v>
      </c>
      <c r="V3" s="10" t="s">
        <v>88</v>
      </c>
      <c r="X3" s="101" t="s">
        <v>103</v>
      </c>
      <c r="Y3" s="101" t="s">
        <v>104</v>
      </c>
      <c r="Z3" s="101" t="s">
        <v>105</v>
      </c>
      <c r="AA3" s="101" t="s">
        <v>106</v>
      </c>
      <c r="AB3" s="10" t="s">
        <v>107</v>
      </c>
      <c r="AD3" s="110" t="s">
        <v>114</v>
      </c>
      <c r="AE3" s="110" t="s">
        <v>115</v>
      </c>
    </row>
    <row r="4" spans="1:31" ht="15" customHeight="1" x14ac:dyDescent="0.3">
      <c r="A4" s="10" t="s">
        <v>44</v>
      </c>
      <c r="B4" s="1">
        <f>+'22년 시즌'!B6+'23년 시즌'!B6+'24년 시즌'!B6</f>
        <v>52</v>
      </c>
      <c r="C4" s="86">
        <f t="shared" ref="C4:C24" si="0">+F4/E4</f>
        <v>0.55462184873949583</v>
      </c>
      <c r="D4" s="1">
        <f>+'22년 시즌'!D6+'23년 시즌'!D6+'24년 시즌'!D6</f>
        <v>146</v>
      </c>
      <c r="E4" s="1">
        <f>+'22년 시즌'!E6+'23년 시즌'!E6+'24년 시즌'!E6</f>
        <v>119</v>
      </c>
      <c r="F4" s="1">
        <f>+'22년 시즌'!F6+'23년 시즌'!F6+'24년 시즌'!F6</f>
        <v>66</v>
      </c>
      <c r="G4" s="1">
        <f>+'22년 시즌'!G6+'23년 시즌'!G6+'24년 시즌'!G6</f>
        <v>48</v>
      </c>
      <c r="H4" s="1">
        <f>+'22년 시즌'!H6+'23년 시즌'!H6+'24년 시즌'!H6</f>
        <v>13</v>
      </c>
      <c r="I4" s="1">
        <f>+'22년 시즌'!I6+'23년 시즌'!I6+'24년 시즌'!I6</f>
        <v>4</v>
      </c>
      <c r="J4" s="1">
        <f>+'22년 시즌'!J6+'23년 시즌'!J6+'24년 시즌'!J6</f>
        <v>1</v>
      </c>
      <c r="K4" s="1">
        <f>+'22년 시즌'!K6+'23년 시즌'!K6+'24년 시즌'!K6</f>
        <v>57</v>
      </c>
      <c r="L4" s="1">
        <f>+'22년 시즌'!L6+'23년 시즌'!L6+'24년 시즌'!L6</f>
        <v>62</v>
      </c>
      <c r="M4" s="1">
        <f>+'22년 시즌'!M6+'23년 시즌'!M6+'24년 시즌'!M6</f>
        <v>39</v>
      </c>
      <c r="N4" s="1">
        <f>+'22년 시즌'!N6+'23년 시즌'!N6+'24년 시즌'!N6</f>
        <v>25</v>
      </c>
      <c r="O4" s="1">
        <f>+'22년 시즌'!O6+'23년 시즌'!O6+'24년 시즌'!O6</f>
        <v>8</v>
      </c>
      <c r="P4" s="138">
        <f t="shared" ref="P4:P24" si="1">+O4/D4</f>
        <v>5.4794520547945202E-2</v>
      </c>
      <c r="Q4" s="46">
        <f t="shared" ref="Q4:Q24" si="2">+(G4*1+H4*2+I4*3+J4*4)/E4</f>
        <v>0.75630252100840334</v>
      </c>
      <c r="R4" s="28">
        <f t="shared" ref="R4:R24" si="3">+(F4+N4)/D4</f>
        <v>0.62328767123287676</v>
      </c>
      <c r="S4" s="58">
        <f t="shared" ref="S4:S24" si="4">+R4+Q4</f>
        <v>1.3795901922412801</v>
      </c>
      <c r="T4" s="78">
        <f t="shared" ref="T4:T23" si="5">O4/(D4-(F4+N4))</f>
        <v>0.14545454545454545</v>
      </c>
      <c r="U4" s="61">
        <f t="shared" ref="U4:U23" si="6">RANK(R4,$R$4:$R$23)</f>
        <v>1</v>
      </c>
      <c r="V4" s="69">
        <f t="shared" ref="V4:V23" si="7">RANK(S4,$S$4:$S$23)</f>
        <v>1</v>
      </c>
      <c r="X4" s="141">
        <f>+C4-'통산 성적(~''23)'!C6</f>
        <v>4.6218487394957819E-3</v>
      </c>
      <c r="Y4" s="102">
        <f>+P4-'통산 성적(~''23)'!P6</f>
        <v>-9.3080435546188944E-3</v>
      </c>
      <c r="Z4" s="103">
        <f>+Q4-'통산 성적(~''23)'!Q6</f>
        <v>2.2969187675070057E-2</v>
      </c>
      <c r="AA4" s="103">
        <f>+R4-'통산 성적(~''23)'!R6</f>
        <v>-4.9174569722514327E-3</v>
      </c>
      <c r="AB4" s="103">
        <f>+S4-'23년 시즌'!S6</f>
        <v>0.28459019224128013</v>
      </c>
      <c r="AD4">
        <f>+D4-'통산 성적(~''23)'!D6</f>
        <v>68</v>
      </c>
      <c r="AE4">
        <f>+E4-'통산 성적(~''23)'!E6</f>
        <v>59</v>
      </c>
    </row>
    <row r="5" spans="1:31" ht="17.25" x14ac:dyDescent="0.3">
      <c r="A5" s="10" t="s">
        <v>25</v>
      </c>
      <c r="B5" s="1">
        <f>+'22년 시즌'!B10+'23년 시즌'!B10+'24년 시즌'!B10</f>
        <v>53</v>
      </c>
      <c r="C5" s="86">
        <f t="shared" si="0"/>
        <v>0.54014598540145986</v>
      </c>
      <c r="D5" s="1">
        <f>+'22년 시즌'!D10+'23년 시즌'!D10+'24년 시즌'!D10</f>
        <v>164</v>
      </c>
      <c r="E5" s="1">
        <f>+'22년 시즌'!E10+'23년 시즌'!E10+'24년 시즌'!E10</f>
        <v>137</v>
      </c>
      <c r="F5" s="1">
        <f>+'22년 시즌'!F10+'23년 시즌'!F10+'24년 시즌'!F10</f>
        <v>74</v>
      </c>
      <c r="G5" s="1">
        <f>+'22년 시즌'!G10+'23년 시즌'!G10+'24년 시즌'!G10</f>
        <v>53</v>
      </c>
      <c r="H5" s="1">
        <f>+'22년 시즌'!H10+'23년 시즌'!H10+'24년 시즌'!H10</f>
        <v>12</v>
      </c>
      <c r="I5" s="1">
        <f>+'22년 시즌'!I10+'23년 시즌'!I10+'24년 시즌'!I10</f>
        <v>8</v>
      </c>
      <c r="J5" s="1">
        <f>+'22년 시즌'!J10+'23년 시즌'!J10+'24년 시즌'!J10</f>
        <v>1</v>
      </c>
      <c r="K5" s="1">
        <f>+'22년 시즌'!K10+'23년 시즌'!K10+'24년 시즌'!K10</f>
        <v>69</v>
      </c>
      <c r="L5" s="1">
        <f>+'22년 시즌'!L10+'23년 시즌'!L10+'24년 시즌'!L10</f>
        <v>49</v>
      </c>
      <c r="M5" s="1">
        <f>+'22년 시즌'!M10+'23년 시즌'!M10+'24년 시즌'!M10</f>
        <v>79</v>
      </c>
      <c r="N5" s="1">
        <f>+'22년 시즌'!N10+'23년 시즌'!N10+'24년 시즌'!N10</f>
        <v>22</v>
      </c>
      <c r="O5" s="1">
        <f>+'22년 시즌'!O10+'23년 시즌'!O10+'24년 시즌'!O10</f>
        <v>12</v>
      </c>
      <c r="P5" s="138">
        <f t="shared" si="1"/>
        <v>7.3170731707317069E-2</v>
      </c>
      <c r="Q5" s="46">
        <f t="shared" si="2"/>
        <v>0.76642335766423353</v>
      </c>
      <c r="R5" s="28">
        <f t="shared" si="3"/>
        <v>0.58536585365853655</v>
      </c>
      <c r="S5" s="58">
        <f t="shared" si="4"/>
        <v>1.3517892113227701</v>
      </c>
      <c r="T5" s="78">
        <f t="shared" si="5"/>
        <v>0.17647058823529413</v>
      </c>
      <c r="U5" s="61">
        <f t="shared" si="6"/>
        <v>2</v>
      </c>
      <c r="V5" s="69">
        <f t="shared" si="7"/>
        <v>3</v>
      </c>
      <c r="X5" s="141">
        <f>+C5-'통산 성적(~''23)'!C10</f>
        <v>2.6988090664617714E-2</v>
      </c>
      <c r="Y5" s="102">
        <f>+P5-'통산 성적(~''23)'!P10</f>
        <v>-1.1935651271406333E-2</v>
      </c>
      <c r="Z5" s="103">
        <f>+Q5-'통산 성적(~''23)'!Q10</f>
        <v>4.273914713791771E-2</v>
      </c>
      <c r="AA5" s="103">
        <f>+R5-'통산 성적(~''23)'!R10</f>
        <v>2.594706798131341E-4</v>
      </c>
      <c r="AB5" s="103">
        <f>+S5-'23년 시즌'!S10</f>
        <v>-0.14821078867722992</v>
      </c>
      <c r="AD5">
        <f>+D5-'통산 성적(~''23)'!D10</f>
        <v>70</v>
      </c>
      <c r="AE5">
        <f>+E5-'통산 성적(~''23)'!E10</f>
        <v>61</v>
      </c>
    </row>
    <row r="6" spans="1:31" ht="17.25" x14ac:dyDescent="0.3">
      <c r="A6" s="10" t="s">
        <v>15</v>
      </c>
      <c r="B6" s="1">
        <f>+'22년 시즌'!B13+'23년 시즌'!B13+'24년 시즌'!B13</f>
        <v>46</v>
      </c>
      <c r="C6" s="86">
        <f t="shared" si="0"/>
        <v>0.50980392156862742</v>
      </c>
      <c r="D6" s="1">
        <f>+'22년 시즌'!D13+'23년 시즌'!D13+'24년 시즌'!D13</f>
        <v>121</v>
      </c>
      <c r="E6" s="1">
        <f>+'22년 시즌'!E13+'23년 시즌'!E13+'24년 시즌'!E13</f>
        <v>102</v>
      </c>
      <c r="F6" s="1">
        <f>+'22년 시즌'!F13+'23년 시즌'!F13+'24년 시즌'!F13</f>
        <v>52</v>
      </c>
      <c r="G6" s="1">
        <f>+'22년 시즌'!G13+'23년 시즌'!G13+'24년 시즌'!G13</f>
        <v>29</v>
      </c>
      <c r="H6" s="1">
        <f>+'22년 시즌'!H13+'23년 시즌'!H13+'24년 시즌'!H13</f>
        <v>20</v>
      </c>
      <c r="I6" s="1">
        <f>+'22년 시즌'!I13+'23년 시즌'!I13+'24년 시즌'!I13</f>
        <v>2</v>
      </c>
      <c r="J6" s="1">
        <f>+'22년 시즌'!J13+'23년 시즌'!J13+'24년 시즌'!J13</f>
        <v>1</v>
      </c>
      <c r="K6" s="1">
        <f>+'22년 시즌'!K13+'23년 시즌'!K13+'24년 시즌'!K13</f>
        <v>40</v>
      </c>
      <c r="L6" s="1">
        <f>+'22년 시즌'!L13+'23년 시즌'!L13+'24년 시즌'!L13</f>
        <v>40</v>
      </c>
      <c r="M6" s="1">
        <f>+'22년 시즌'!M13+'23년 시즌'!M13+'24년 시즌'!M13</f>
        <v>19</v>
      </c>
      <c r="N6" s="1">
        <f>+'22년 시즌'!N13+'23년 시즌'!N13+'24년 시즌'!N13</f>
        <v>18</v>
      </c>
      <c r="O6" s="1">
        <f>+'22년 시즌'!O13+'23년 시즌'!O13+'24년 시즌'!O13</f>
        <v>5</v>
      </c>
      <c r="P6" s="138">
        <f t="shared" si="1"/>
        <v>4.1322314049586778E-2</v>
      </c>
      <c r="Q6" s="46">
        <f t="shared" si="2"/>
        <v>0.77450980392156865</v>
      </c>
      <c r="R6" s="28">
        <f t="shared" si="3"/>
        <v>0.57851239669421484</v>
      </c>
      <c r="S6" s="58">
        <f t="shared" si="4"/>
        <v>1.3530222006157835</v>
      </c>
      <c r="T6" s="78">
        <f t="shared" si="5"/>
        <v>9.8039215686274508E-2</v>
      </c>
      <c r="U6" s="61">
        <f t="shared" si="6"/>
        <v>3</v>
      </c>
      <c r="V6" s="69">
        <f t="shared" si="7"/>
        <v>2</v>
      </c>
      <c r="X6" s="141">
        <f>+C6-'통산 성적(~''23)'!C13</f>
        <v>-9.4268476621418573E-3</v>
      </c>
      <c r="Y6" s="102">
        <f>+P6-'통산 성적(~''23)'!P13</f>
        <v>-4.4884582502137366E-2</v>
      </c>
      <c r="Z6" s="103">
        <f>+Q6-'통산 성적(~''23)'!Q13</f>
        <v>-9.0874811463046767E-2</v>
      </c>
      <c r="AA6" s="103">
        <f>+R6-'통산 성적(~''23)'!R13</f>
        <v>2.6788258763180361E-2</v>
      </c>
      <c r="AB6" s="103">
        <f>+S6-'23년 시즌'!S13</f>
        <v>-5.8836773743190962E-2</v>
      </c>
      <c r="AD6">
        <f>+D6-'통산 성적(~''23)'!D13</f>
        <v>63</v>
      </c>
      <c r="AE6">
        <f>+E6-'통산 성적(~''23)'!E13</f>
        <v>50</v>
      </c>
    </row>
    <row r="7" spans="1:31" ht="17.25" x14ac:dyDescent="0.3">
      <c r="A7" s="10" t="s">
        <v>14</v>
      </c>
      <c r="B7" s="1">
        <f>+'22년 시즌'!B21+'23년 시즌'!B21+'24년 시즌'!B20</f>
        <v>53</v>
      </c>
      <c r="C7" s="86">
        <f t="shared" si="0"/>
        <v>0.48695652173913045</v>
      </c>
      <c r="D7" s="1">
        <f>+'22년 시즌'!D21+'23년 시즌'!D21+'24년 시즌'!D20</f>
        <v>131</v>
      </c>
      <c r="E7" s="1">
        <f>+'22년 시즌'!E21+'23년 시즌'!E21+'24년 시즌'!E20</f>
        <v>115</v>
      </c>
      <c r="F7" s="1">
        <f>+'22년 시즌'!F21+'23년 시즌'!F21+'24년 시즌'!F20</f>
        <v>56</v>
      </c>
      <c r="G7" s="1">
        <f>+'22년 시즌'!G21+'23년 시즌'!G21+'24년 시즌'!G20</f>
        <v>41</v>
      </c>
      <c r="H7" s="1">
        <f>+'22년 시즌'!H21+'23년 시즌'!H21+'24년 시즌'!H20</f>
        <v>13</v>
      </c>
      <c r="I7" s="1">
        <f>+'22년 시즌'!I21+'23년 시즌'!I21+'24년 시즌'!I20</f>
        <v>0</v>
      </c>
      <c r="J7" s="1">
        <f>+'22년 시즌'!J21+'23년 시즌'!J21+'24년 시즌'!J20</f>
        <v>2</v>
      </c>
      <c r="K7" s="1">
        <f>+'22년 시즌'!K21+'23년 시즌'!K21+'24년 시즌'!K20</f>
        <v>47</v>
      </c>
      <c r="L7" s="1">
        <f>+'22년 시즌'!L21+'23년 시즌'!L21+'24년 시즌'!L20</f>
        <v>43</v>
      </c>
      <c r="M7" s="1">
        <f>+'22년 시즌'!M21+'23년 시즌'!M21+'24년 시즌'!M20</f>
        <v>20</v>
      </c>
      <c r="N7" s="1">
        <f>+'22년 시즌'!N21+'23년 시즌'!N21+'24년 시즌'!N20</f>
        <v>16</v>
      </c>
      <c r="O7" s="1">
        <f>+'22년 시즌'!O21+'23년 시즌'!O21+'24년 시즌'!O20</f>
        <v>14</v>
      </c>
      <c r="P7" s="138">
        <f t="shared" si="1"/>
        <v>0.10687022900763359</v>
      </c>
      <c r="Q7" s="46">
        <f t="shared" si="2"/>
        <v>0.65217391304347827</v>
      </c>
      <c r="R7" s="28">
        <f t="shared" si="3"/>
        <v>0.54961832061068705</v>
      </c>
      <c r="S7" s="58">
        <f t="shared" si="4"/>
        <v>1.2017922336541653</v>
      </c>
      <c r="T7" s="78">
        <f t="shared" si="5"/>
        <v>0.23728813559322035</v>
      </c>
      <c r="U7" s="61">
        <f t="shared" si="6"/>
        <v>4</v>
      </c>
      <c r="V7" s="69">
        <f t="shared" si="7"/>
        <v>4</v>
      </c>
      <c r="X7" s="141">
        <f>+C7-'통산 성적(~''23)'!C21</f>
        <v>5.8385093167701907E-2</v>
      </c>
      <c r="Y7" s="102">
        <f>+P7-'통산 성적(~''23)'!P21</f>
        <v>-3.3974841414901633E-2</v>
      </c>
      <c r="Z7" s="103">
        <f>+Q7-'통산 성적(~''23)'!Q21</f>
        <v>0.11249137336093862</v>
      </c>
      <c r="AA7" s="103">
        <f>+R7-'통산 성적(~''23)'!R21</f>
        <v>5.6660574131813801E-2</v>
      </c>
      <c r="AB7" s="103">
        <f>+S7-'23년 시즌'!S21</f>
        <v>0.26997405183598344</v>
      </c>
      <c r="AD7">
        <f>+D7-'통산 성적(~''23)'!D21</f>
        <v>60</v>
      </c>
      <c r="AE7">
        <f>+E7-'통산 성적(~''23)'!E21</f>
        <v>52</v>
      </c>
    </row>
    <row r="8" spans="1:31" ht="17.25" x14ac:dyDescent="0.3">
      <c r="A8" s="10" t="s">
        <v>60</v>
      </c>
      <c r="B8" s="1">
        <f>+'22년 시즌'!B18+'23년 시즌'!B18+'24년 시즌'!B17</f>
        <v>40</v>
      </c>
      <c r="C8" s="86">
        <f t="shared" si="0"/>
        <v>0.43421052631578949</v>
      </c>
      <c r="D8" s="1">
        <f>+'22년 시즌'!D18+'23년 시즌'!D18+'24년 시즌'!D17</f>
        <v>89</v>
      </c>
      <c r="E8" s="1">
        <f>+'22년 시즌'!E18+'23년 시즌'!E18+'24년 시즌'!E17</f>
        <v>76</v>
      </c>
      <c r="F8" s="1">
        <f>+'22년 시즌'!F18+'23년 시즌'!F18+'24년 시즌'!F17</f>
        <v>33</v>
      </c>
      <c r="G8" s="1">
        <f>+'22년 시즌'!G18+'23년 시즌'!G18+'24년 시즌'!G17</f>
        <v>26</v>
      </c>
      <c r="H8" s="1">
        <f>+'22년 시즌'!H18+'23년 시즌'!H18+'24년 시즌'!H17</f>
        <v>5</v>
      </c>
      <c r="I8" s="1">
        <f>+'22년 시즌'!I18+'23년 시즌'!I18+'24년 시즌'!I17</f>
        <v>1</v>
      </c>
      <c r="J8" s="1">
        <f>+'22년 시즌'!J18+'23년 시즌'!J18+'24년 시즌'!J17</f>
        <v>1</v>
      </c>
      <c r="K8" s="1">
        <f>+'22년 시즌'!K18+'23년 시즌'!K18+'24년 시즌'!K17</f>
        <v>23</v>
      </c>
      <c r="L8" s="1">
        <f>+'22년 시즌'!L18+'23년 시즌'!L18+'24년 시즌'!L17</f>
        <v>17</v>
      </c>
      <c r="M8" s="1">
        <f>+'22년 시즌'!M18+'23년 시즌'!M18+'24년 시즌'!M17</f>
        <v>12</v>
      </c>
      <c r="N8" s="1">
        <f>+'22년 시즌'!N18+'23년 시즌'!N18+'24년 시즌'!N17</f>
        <v>11</v>
      </c>
      <c r="O8" s="1">
        <f>+'22년 시즌'!O18+'23년 시즌'!O18+'24년 시즌'!O17</f>
        <v>13</v>
      </c>
      <c r="P8" s="138">
        <f t="shared" si="1"/>
        <v>0.14606741573033707</v>
      </c>
      <c r="Q8" s="46">
        <f t="shared" si="2"/>
        <v>0.56578947368421051</v>
      </c>
      <c r="R8" s="28">
        <f t="shared" si="3"/>
        <v>0.4943820224719101</v>
      </c>
      <c r="S8" s="58">
        <f t="shared" si="4"/>
        <v>1.0601714961561206</v>
      </c>
      <c r="T8" s="78">
        <f t="shared" si="5"/>
        <v>0.28888888888888886</v>
      </c>
      <c r="U8" s="61">
        <f t="shared" si="6"/>
        <v>7</v>
      </c>
      <c r="V8" s="69">
        <f t="shared" si="7"/>
        <v>6</v>
      </c>
      <c r="X8" s="141">
        <f>+C8-'통산 성적(~''23)'!C18</f>
        <v>-8.1918505942275011E-2</v>
      </c>
      <c r="Y8" s="102">
        <f>+P8-'통산 성적(~''23)'!P18</f>
        <v>-1.6094746431825097E-2</v>
      </c>
      <c r="Z8" s="103">
        <f>+Q8-'통산 성적(~''23)'!Q18</f>
        <v>-0.11162988115449912</v>
      </c>
      <c r="AA8" s="103">
        <f>+R8-'통산 성적(~''23)'!R18</f>
        <v>-7.3185545095657445E-2</v>
      </c>
      <c r="AB8" s="103">
        <f>+S8-'23년 시즌'!S18</f>
        <v>-0.22316183717721261</v>
      </c>
      <c r="AD8">
        <f>+D8-'통산 성적(~''23)'!D18</f>
        <v>52</v>
      </c>
      <c r="AE8">
        <f>+E8-'통산 성적(~''23)'!E18</f>
        <v>45</v>
      </c>
    </row>
    <row r="9" spans="1:31" ht="17.25" x14ac:dyDescent="0.3">
      <c r="A9" s="10" t="s">
        <v>33</v>
      </c>
      <c r="B9" s="1">
        <f>+'22년 시즌'!B17+'23년 시즌'!B17+'24년 시즌'!B16</f>
        <v>28</v>
      </c>
      <c r="C9" s="86">
        <f t="shared" si="0"/>
        <v>0.39393939393939392</v>
      </c>
      <c r="D9" s="1">
        <f>+'22년 시즌'!D17+'23년 시즌'!D17+'24년 시즌'!D16</f>
        <v>96</v>
      </c>
      <c r="E9" s="1">
        <f>+'22년 시즌'!E17+'23년 시즌'!E17+'24년 시즌'!E16</f>
        <v>66</v>
      </c>
      <c r="F9" s="1">
        <f>+'22년 시즌'!F17+'23년 시즌'!F17+'24년 시즌'!F16</f>
        <v>26</v>
      </c>
      <c r="G9" s="1">
        <f>+'22년 시즌'!G17+'23년 시즌'!G17+'24년 시즌'!G16</f>
        <v>19</v>
      </c>
      <c r="H9" s="1">
        <f>+'22년 시즌'!H17+'23년 시즌'!H17+'24년 시즌'!H16</f>
        <v>3</v>
      </c>
      <c r="I9" s="1">
        <f>+'22년 시즌'!I17+'23년 시즌'!I17+'24년 시즌'!I16</f>
        <v>4</v>
      </c>
      <c r="J9" s="1">
        <f>+'22년 시즌'!J17+'23년 시즌'!J17+'24년 시즌'!J16</f>
        <v>0</v>
      </c>
      <c r="K9" s="1">
        <f>+'22년 시즌'!K17+'23년 시즌'!K17+'24년 시즌'!K16</f>
        <v>27</v>
      </c>
      <c r="L9" s="1">
        <f>+'22년 시즌'!L17+'23년 시즌'!L17+'24년 시즌'!L16</f>
        <v>14</v>
      </c>
      <c r="M9" s="1">
        <f>+'22년 시즌'!M17+'23년 시즌'!M17+'24년 시즌'!M16</f>
        <v>23</v>
      </c>
      <c r="N9" s="1">
        <f>+'22년 시즌'!N17+'23년 시즌'!N17+'24년 시즌'!N16</f>
        <v>19</v>
      </c>
      <c r="O9" s="1">
        <f>+'22년 시즌'!O17+'23년 시즌'!O17+'24년 시즌'!O16</f>
        <v>12</v>
      </c>
      <c r="P9" s="138">
        <f t="shared" si="1"/>
        <v>0.125</v>
      </c>
      <c r="Q9" s="46">
        <f t="shared" si="2"/>
        <v>0.56060606060606055</v>
      </c>
      <c r="R9" s="28">
        <f t="shared" si="3"/>
        <v>0.46875</v>
      </c>
      <c r="S9" s="58">
        <f t="shared" si="4"/>
        <v>1.0293560606060606</v>
      </c>
      <c r="T9" s="78">
        <f t="shared" si="5"/>
        <v>0.23529411764705882</v>
      </c>
      <c r="U9" s="61">
        <f t="shared" si="6"/>
        <v>9</v>
      </c>
      <c r="V9" s="69">
        <f t="shared" si="7"/>
        <v>7</v>
      </c>
      <c r="X9" s="141">
        <f>+C9-'통산 성적(~''23)'!C17</f>
        <v>9.3939393939393934E-2</v>
      </c>
      <c r="Y9" s="102">
        <f>+P9-'통산 성적(~''23)'!P17</f>
        <v>-0.20833333333333331</v>
      </c>
      <c r="Z9" s="103">
        <f>+Q9-'통산 성적(~''23)'!Q17</f>
        <v>0.16060606060606053</v>
      </c>
      <c r="AA9" s="103">
        <f>+R9-'통산 성적(~''23)'!R17</f>
        <v>5.2083333333333315E-2</v>
      </c>
      <c r="AB9" s="103">
        <f>+S9-'23년 시즌'!S17</f>
        <v>0.2126893939393939</v>
      </c>
      <c r="AD9">
        <f>+D9-'통산 성적(~''23)'!D17</f>
        <v>84</v>
      </c>
      <c r="AE9">
        <f>+E9-'통산 성적(~''23)'!E17</f>
        <v>56</v>
      </c>
    </row>
    <row r="10" spans="1:31" ht="17.25" x14ac:dyDescent="0.3">
      <c r="A10" s="10" t="s">
        <v>4</v>
      </c>
      <c r="B10" s="1">
        <f>+'22년 시즌'!B8+'23년 시즌'!B8+'24년 시즌'!B8</f>
        <v>43</v>
      </c>
      <c r="C10" s="86">
        <f t="shared" si="0"/>
        <v>0.37349397590361444</v>
      </c>
      <c r="D10" s="1">
        <f>+'22년 시즌'!D8+'23년 시즌'!D8+'24년 시즌'!D8</f>
        <v>110</v>
      </c>
      <c r="E10" s="1">
        <f>+'22년 시즌'!E8+'23년 시즌'!E8+'24년 시즌'!E8</f>
        <v>83</v>
      </c>
      <c r="F10" s="1">
        <f>+'22년 시즌'!F8+'23년 시즌'!F8+'24년 시즌'!F8</f>
        <v>31</v>
      </c>
      <c r="G10" s="1">
        <f>+'22년 시즌'!G8+'23년 시즌'!G8+'24년 시즌'!G8</f>
        <v>20</v>
      </c>
      <c r="H10" s="1">
        <f>+'22년 시즌'!H8+'23년 시즌'!H8+'24년 시즌'!H8</f>
        <v>7</v>
      </c>
      <c r="I10" s="1">
        <f>+'22년 시즌'!I8+'23년 시즌'!I8+'24년 시즌'!I8</f>
        <v>3</v>
      </c>
      <c r="J10" s="1">
        <f>+'22년 시즌'!J8+'23년 시즌'!J8+'24년 시즌'!J8</f>
        <v>1</v>
      </c>
      <c r="K10" s="1">
        <f>+'22년 시즌'!K8+'23년 시즌'!K8+'24년 시즌'!K8</f>
        <v>35</v>
      </c>
      <c r="L10" s="1">
        <f>+'22년 시즌'!L8+'23년 시즌'!L8+'24년 시즌'!L8</f>
        <v>33</v>
      </c>
      <c r="M10" s="1">
        <f>+'22년 시즌'!M8+'23년 시즌'!M8+'24년 시즌'!M8</f>
        <v>19</v>
      </c>
      <c r="N10" s="1">
        <f>+'22년 시즌'!N8+'23년 시즌'!N8+'24년 시즌'!N8</f>
        <v>26</v>
      </c>
      <c r="O10" s="1">
        <f>+'22년 시즌'!O8+'23년 시즌'!O8+'24년 시즌'!O8</f>
        <v>21</v>
      </c>
      <c r="P10" s="138">
        <f t="shared" si="1"/>
        <v>0.19090909090909092</v>
      </c>
      <c r="Q10" s="46">
        <f t="shared" si="2"/>
        <v>0.5662650602409639</v>
      </c>
      <c r="R10" s="28">
        <f t="shared" si="3"/>
        <v>0.51818181818181819</v>
      </c>
      <c r="S10" s="58">
        <f t="shared" si="4"/>
        <v>1.0844468784227821</v>
      </c>
      <c r="T10" s="78">
        <f t="shared" si="5"/>
        <v>0.39622641509433965</v>
      </c>
      <c r="U10" s="61">
        <f t="shared" si="6"/>
        <v>6</v>
      </c>
      <c r="V10" s="69">
        <f t="shared" si="7"/>
        <v>5</v>
      </c>
      <c r="X10" s="141">
        <f>+C10-'통산 성적(~''23)'!C8</f>
        <v>6.8273092369477983E-3</v>
      </c>
      <c r="Y10" s="102">
        <f>+P10-'통산 성적(~''23)'!P8</f>
        <v>4.242424242424242E-3</v>
      </c>
      <c r="Z10" s="103">
        <f>+Q10-'통산 성적(~''23)'!Q8</f>
        <v>1.6265060240963858E-2</v>
      </c>
      <c r="AA10" s="103">
        <f>+R10-'통산 성적(~''23)'!R8</f>
        <v>3.8181818181818206E-2</v>
      </c>
      <c r="AB10" s="103">
        <f>+S10-'23년 시즌'!S8</f>
        <v>8.7748765215234892E-2</v>
      </c>
      <c r="AD10">
        <f>+D10-'통산 성적(~''23)'!D8</f>
        <v>35</v>
      </c>
      <c r="AE10">
        <f>+E10-'통산 성적(~''23)'!E8</f>
        <v>23</v>
      </c>
    </row>
    <row r="11" spans="1:31" ht="17.25" x14ac:dyDescent="0.3">
      <c r="A11" s="10" t="s">
        <v>12</v>
      </c>
      <c r="B11" s="1">
        <f>+'22년 시즌'!B19+'23년 시즌'!B19+'24년 시즌'!B18</f>
        <v>30</v>
      </c>
      <c r="C11" s="86">
        <f t="shared" si="0"/>
        <v>0.37096774193548387</v>
      </c>
      <c r="D11" s="1">
        <f>+'22년 시즌'!D19+'23년 시즌'!D19+'24년 시즌'!D18</f>
        <v>77</v>
      </c>
      <c r="E11" s="1">
        <f>+'22년 시즌'!E19+'23년 시즌'!E19+'24년 시즌'!E18</f>
        <v>62</v>
      </c>
      <c r="F11" s="1">
        <f>+'22년 시즌'!F19+'23년 시즌'!F19+'24년 시즌'!F18</f>
        <v>23</v>
      </c>
      <c r="G11" s="1">
        <f>+'22년 시즌'!G19+'23년 시즌'!G19+'24년 시즌'!G18</f>
        <v>22</v>
      </c>
      <c r="H11" s="1">
        <f>+'22년 시즌'!H19+'23년 시즌'!H19+'24년 시즌'!H18</f>
        <v>0</v>
      </c>
      <c r="I11" s="1">
        <f>+'22년 시즌'!I19+'23년 시즌'!I19+'24년 시즌'!I18</f>
        <v>0</v>
      </c>
      <c r="J11" s="1">
        <f>+'22년 시즌'!J19+'23년 시즌'!J19+'24년 시즌'!J18</f>
        <v>1</v>
      </c>
      <c r="K11" s="1">
        <f>+'22년 시즌'!K19+'23년 시즌'!K19+'24년 시즌'!K18</f>
        <v>20</v>
      </c>
      <c r="L11" s="1">
        <f>+'22년 시즌'!L19+'23년 시즌'!L19+'24년 시즌'!L18</f>
        <v>21</v>
      </c>
      <c r="M11" s="1">
        <f>+'22년 시즌'!M19+'23년 시즌'!M19+'24년 시즌'!M18</f>
        <v>7</v>
      </c>
      <c r="N11" s="1">
        <f>+'22년 시즌'!N19+'23년 시즌'!N19+'24년 시즌'!N18</f>
        <v>13</v>
      </c>
      <c r="O11" s="1">
        <f>+'22년 시즌'!O19+'23년 시즌'!O19+'24년 시즌'!O18</f>
        <v>8</v>
      </c>
      <c r="P11" s="138">
        <f t="shared" si="1"/>
        <v>0.1038961038961039</v>
      </c>
      <c r="Q11" s="46">
        <f t="shared" si="2"/>
        <v>0.41935483870967744</v>
      </c>
      <c r="R11" s="28">
        <f t="shared" si="3"/>
        <v>0.46753246753246752</v>
      </c>
      <c r="S11" s="58">
        <f t="shared" si="4"/>
        <v>0.88688730624214496</v>
      </c>
      <c r="T11" s="78">
        <f t="shared" si="5"/>
        <v>0.1951219512195122</v>
      </c>
      <c r="U11" s="61">
        <f t="shared" si="6"/>
        <v>10</v>
      </c>
      <c r="V11" s="69">
        <f t="shared" si="7"/>
        <v>10</v>
      </c>
      <c r="X11" s="141">
        <f>+C11-'통산 성적(~''23)'!C19</f>
        <v>-1.1385199240986688E-2</v>
      </c>
      <c r="Y11" s="102">
        <f>+P11-'통산 성적(~''23)'!P19</f>
        <v>3.8961038961038974E-3</v>
      </c>
      <c r="Z11" s="103">
        <f>+Q11-'통산 성적(~''23)'!Q19</f>
        <v>3.7001897533206873E-2</v>
      </c>
      <c r="AA11" s="103">
        <f>+R11-'통산 성적(~''23)'!R19</f>
        <v>1.7532467532467511E-2</v>
      </c>
      <c r="AB11" s="103">
        <f>+S11-'23년 시즌'!S19</f>
        <v>0.17325094260578133</v>
      </c>
      <c r="AD11">
        <f>+D11-'통산 성적(~''23)'!D19</f>
        <v>37</v>
      </c>
      <c r="AE11">
        <f>+E11-'통산 성적(~''23)'!E19</f>
        <v>28</v>
      </c>
    </row>
    <row r="12" spans="1:31" ht="17.25" x14ac:dyDescent="0.3">
      <c r="A12" s="10" t="s">
        <v>50</v>
      </c>
      <c r="B12" s="1">
        <f>+'22년 시즌'!B16+'23년 시즌'!B16+'24년 시즌'!B15</f>
        <v>37</v>
      </c>
      <c r="C12" s="86">
        <f t="shared" si="0"/>
        <v>0.35</v>
      </c>
      <c r="D12" s="1">
        <f>+'22년 시즌'!D16+'23년 시즌'!D16+'24년 시즌'!D15</f>
        <v>68</v>
      </c>
      <c r="E12" s="1">
        <f>+'22년 시즌'!E16+'23년 시즌'!E16+'24년 시즌'!E15</f>
        <v>60</v>
      </c>
      <c r="F12" s="1">
        <f>+'22년 시즌'!F16+'23년 시즌'!F16+'24년 시즌'!F15</f>
        <v>21</v>
      </c>
      <c r="G12" s="1">
        <f>+'22년 시즌'!G16+'23년 시즌'!G16+'24년 시즌'!G15</f>
        <v>16</v>
      </c>
      <c r="H12" s="1">
        <f>+'22년 시즌'!H16+'23년 시즌'!H16+'24년 시즌'!H15</f>
        <v>5</v>
      </c>
      <c r="I12" s="1">
        <f>+'22년 시즌'!I16+'23년 시즌'!I16+'24년 시즌'!I15</f>
        <v>0</v>
      </c>
      <c r="J12" s="1">
        <f>+'22년 시즌'!J16+'23년 시즌'!J16+'24년 시즌'!J15</f>
        <v>0</v>
      </c>
      <c r="K12" s="1">
        <f>+'22년 시즌'!K16+'23년 시즌'!K16+'24년 시즌'!K15</f>
        <v>17</v>
      </c>
      <c r="L12" s="1">
        <f>+'22년 시즌'!L16+'23년 시즌'!L16+'24년 시즌'!L15</f>
        <v>22</v>
      </c>
      <c r="M12" s="1">
        <f>+'22년 시즌'!M16+'23년 시즌'!M16+'24년 시즌'!M15</f>
        <v>13</v>
      </c>
      <c r="N12" s="1">
        <f>+'22년 시즌'!N16+'23년 시즌'!N16+'24년 시즌'!N15</f>
        <v>7</v>
      </c>
      <c r="O12" s="1">
        <f>+'22년 시즌'!O16+'23년 시즌'!O16+'24년 시즌'!O15</f>
        <v>13</v>
      </c>
      <c r="P12" s="138">
        <f t="shared" si="1"/>
        <v>0.19117647058823528</v>
      </c>
      <c r="Q12" s="46">
        <f t="shared" si="2"/>
        <v>0.43333333333333335</v>
      </c>
      <c r="R12" s="28">
        <f t="shared" si="3"/>
        <v>0.41176470588235292</v>
      </c>
      <c r="S12" s="58">
        <f t="shared" si="4"/>
        <v>0.84509803921568627</v>
      </c>
      <c r="T12" s="78">
        <f t="shared" si="5"/>
        <v>0.32500000000000001</v>
      </c>
      <c r="U12" s="61">
        <f t="shared" si="6"/>
        <v>13</v>
      </c>
      <c r="V12" s="69">
        <f t="shared" si="7"/>
        <v>11</v>
      </c>
      <c r="X12" s="141">
        <f>+C12-'통산 성적(~''23)'!C16</f>
        <v>-2.5000000000000022E-2</v>
      </c>
      <c r="Y12" s="102">
        <f>+P12-'통산 성적(~''23)'!P16</f>
        <v>4.8319327731092432E-2</v>
      </c>
      <c r="Z12" s="103">
        <f>+Q12-'통산 성적(~''23)'!Q16</f>
        <v>-6.6666666666666652E-2</v>
      </c>
      <c r="AA12" s="103">
        <f>+R12-'통산 성적(~''23)'!R16</f>
        <v>-0.11204481792717091</v>
      </c>
      <c r="AB12" s="103">
        <f>+S12-'23년 시즌'!S16</f>
        <v>-9.934640522875815E-2</v>
      </c>
      <c r="AD12">
        <f>+D12-'통산 성적(~''23)'!D16</f>
        <v>47</v>
      </c>
      <c r="AE12">
        <f>+E12-'통산 성적(~''23)'!E16</f>
        <v>44</v>
      </c>
    </row>
    <row r="13" spans="1:31" ht="17.25" x14ac:dyDescent="0.3">
      <c r="A13" s="10" t="s">
        <v>47</v>
      </c>
      <c r="B13" s="1">
        <f>+'22년 시즌'!B22+'23년 시즌'!B22+'24년 시즌'!B21</f>
        <v>33</v>
      </c>
      <c r="C13" s="86">
        <f t="shared" si="0"/>
        <v>0.34545454545454546</v>
      </c>
      <c r="D13" s="1">
        <f>+'22년 시즌'!D22+'23년 시즌'!D22+'24년 시즌'!D21</f>
        <v>73</v>
      </c>
      <c r="E13" s="1">
        <f>+'22년 시즌'!E22+'23년 시즌'!E22+'24년 시즌'!E21</f>
        <v>55</v>
      </c>
      <c r="F13" s="1">
        <f>+'22년 시즌'!F22+'23년 시즌'!F22+'24년 시즌'!F21</f>
        <v>19</v>
      </c>
      <c r="G13" s="1">
        <f>+'22년 시즌'!G22+'23년 시즌'!G22+'24년 시즌'!G21</f>
        <v>15</v>
      </c>
      <c r="H13" s="1">
        <f>+'22년 시즌'!H22+'23년 시즌'!H22+'24년 시즌'!H21</f>
        <v>4</v>
      </c>
      <c r="I13" s="1">
        <f>+'22년 시즌'!I22+'23년 시즌'!I22+'24년 시즌'!I21</f>
        <v>0</v>
      </c>
      <c r="J13" s="1">
        <f>+'22년 시즌'!J22+'23년 시즌'!J22+'24년 시즌'!J21</f>
        <v>0</v>
      </c>
      <c r="K13" s="1">
        <f>+'22년 시즌'!K22+'23년 시즌'!K22+'24년 시즌'!K21</f>
        <v>22</v>
      </c>
      <c r="L13" s="1">
        <f>+'22년 시즌'!L22+'23년 시즌'!L22+'24년 시즌'!L21</f>
        <v>17</v>
      </c>
      <c r="M13" s="1">
        <f>+'22년 시즌'!M22+'23년 시즌'!M22+'24년 시즌'!M21</f>
        <v>16</v>
      </c>
      <c r="N13" s="1">
        <f>+'22년 시즌'!N22+'23년 시즌'!N22+'24년 시즌'!N21</f>
        <v>16</v>
      </c>
      <c r="O13" s="1">
        <f>+'22년 시즌'!O22+'23년 시즌'!O22+'24년 시즌'!O21</f>
        <v>17</v>
      </c>
      <c r="P13" s="138">
        <f t="shared" si="1"/>
        <v>0.23287671232876711</v>
      </c>
      <c r="Q13" s="46">
        <f t="shared" si="2"/>
        <v>0.41818181818181815</v>
      </c>
      <c r="R13" s="28">
        <f t="shared" si="3"/>
        <v>0.47945205479452052</v>
      </c>
      <c r="S13" s="58">
        <f t="shared" si="4"/>
        <v>0.89763387297633868</v>
      </c>
      <c r="T13" s="78">
        <f t="shared" si="5"/>
        <v>0.44736842105263158</v>
      </c>
      <c r="U13" s="61">
        <f t="shared" si="6"/>
        <v>8</v>
      </c>
      <c r="V13" s="69">
        <f t="shared" si="7"/>
        <v>9</v>
      </c>
      <c r="X13" s="141">
        <f>+C13-'통산 성적(~''23)'!C22</f>
        <v>2.966507177033495E-2</v>
      </c>
      <c r="Y13" s="102">
        <f>+P13-'통산 성적(~''23)'!P22</f>
        <v>2.4543378995433768E-2</v>
      </c>
      <c r="Z13" s="103">
        <f>+Q13-'통산 성적(~''23)'!Q22</f>
        <v>0.10239234449760765</v>
      </c>
      <c r="AA13" s="103">
        <f>+R13-'통산 성적(~''23)'!R22</f>
        <v>6.2785388127853836E-2</v>
      </c>
      <c r="AB13" s="103">
        <f>+S13-'23년 시즌'!S22</f>
        <v>0.17541165075411647</v>
      </c>
      <c r="AD13">
        <f>+D13-'통산 성적(~''23)'!D22</f>
        <v>49</v>
      </c>
      <c r="AE13">
        <f>+E13-'통산 성적(~''23)'!E22</f>
        <v>36</v>
      </c>
    </row>
    <row r="14" spans="1:31" ht="17.25" x14ac:dyDescent="0.3">
      <c r="A14" s="10" t="s">
        <v>22</v>
      </c>
      <c r="B14" s="1">
        <f>+'22년 시즌'!B23+'23년 시즌'!B23+'24년 시즌'!B22</f>
        <v>43</v>
      </c>
      <c r="C14" s="86">
        <f t="shared" si="0"/>
        <v>0.34065934065934067</v>
      </c>
      <c r="D14" s="1">
        <f>+'22년 시즌'!D23+'23년 시즌'!D23+'24년 시즌'!D22</f>
        <v>112</v>
      </c>
      <c r="E14" s="1">
        <f>+'22년 시즌'!E23+'23년 시즌'!E23+'24년 시즌'!E22</f>
        <v>91</v>
      </c>
      <c r="F14" s="1">
        <f>+'22년 시즌'!F23+'23년 시즌'!F23+'24년 시즌'!F22</f>
        <v>31</v>
      </c>
      <c r="G14" s="1">
        <f>+'22년 시즌'!G23+'23년 시즌'!G23+'24년 시즌'!G22</f>
        <v>19</v>
      </c>
      <c r="H14" s="1">
        <f>+'22년 시즌'!H23+'23년 시즌'!H23+'24년 시즌'!H22</f>
        <v>10</v>
      </c>
      <c r="I14" s="1">
        <f>+'22년 시즌'!I23+'23년 시즌'!I23+'24년 시즌'!I22</f>
        <v>2</v>
      </c>
      <c r="J14" s="1">
        <f>+'22년 시즌'!J23+'23년 시즌'!J23+'24년 시즌'!J22</f>
        <v>0</v>
      </c>
      <c r="K14" s="1">
        <f>+'22년 시즌'!K23+'23년 시즌'!K23+'24년 시즌'!K22</f>
        <v>27</v>
      </c>
      <c r="L14" s="1">
        <f>+'22년 시즌'!L23+'23년 시즌'!L23+'24년 시즌'!L22</f>
        <v>25</v>
      </c>
      <c r="M14" s="1">
        <f>+'22년 시즌'!M23+'23년 시즌'!M23+'24년 시즌'!M22</f>
        <v>17</v>
      </c>
      <c r="N14" s="1">
        <f>+'22년 시즌'!N23+'23년 시즌'!N23+'24년 시즌'!N22</f>
        <v>20</v>
      </c>
      <c r="O14" s="1">
        <f>+'22년 시즌'!O23+'23년 시즌'!O23+'24년 시즌'!O22</f>
        <v>20</v>
      </c>
      <c r="P14" s="138">
        <f t="shared" si="1"/>
        <v>0.17857142857142858</v>
      </c>
      <c r="Q14" s="46">
        <f t="shared" si="2"/>
        <v>0.49450549450549453</v>
      </c>
      <c r="R14" s="28">
        <f t="shared" si="3"/>
        <v>0.45535714285714285</v>
      </c>
      <c r="S14" s="58">
        <f t="shared" si="4"/>
        <v>0.94986263736263732</v>
      </c>
      <c r="T14" s="78">
        <f t="shared" si="5"/>
        <v>0.32786885245901637</v>
      </c>
      <c r="U14" s="61">
        <f t="shared" si="6"/>
        <v>11</v>
      </c>
      <c r="V14" s="69">
        <f t="shared" si="7"/>
        <v>8</v>
      </c>
      <c r="X14" s="141">
        <f>+C14-'통산 성적(~''23)'!C23</f>
        <v>-2.4725274725274693E-2</v>
      </c>
      <c r="Y14" s="102">
        <f>+P14-'통산 성적(~''23)'!P23</f>
        <v>-1.4976958525345613E-2</v>
      </c>
      <c r="Z14" s="103">
        <f>+Q14-'통산 성적(~''23)'!Q23</f>
        <v>-2.4725274725274748E-2</v>
      </c>
      <c r="AA14" s="103">
        <f>+R14-'통산 성적(~''23)'!R23</f>
        <v>-1.2384792626728092E-2</v>
      </c>
      <c r="AB14" s="103">
        <f>+S14-'23년 시즌'!S23</f>
        <v>0.19547667245035671</v>
      </c>
      <c r="AD14">
        <f>+D14-'통산 성적(~''23)'!D23</f>
        <v>50</v>
      </c>
      <c r="AE14">
        <f>+E14-'통산 성적(~''23)'!E23</f>
        <v>39</v>
      </c>
    </row>
    <row r="15" spans="1:31" ht="17.25" x14ac:dyDescent="0.3">
      <c r="A15" s="10" t="s">
        <v>8</v>
      </c>
      <c r="B15" s="1">
        <f>+'22년 시즌'!B12+'23년 시즌'!B12+'24년 시즌'!B12</f>
        <v>20</v>
      </c>
      <c r="C15" s="86">
        <f t="shared" si="0"/>
        <v>0.30769230769230771</v>
      </c>
      <c r="D15" s="1">
        <f>+'22년 시즌'!D12+'23년 시즌'!D12+'24년 시즌'!D12</f>
        <v>41</v>
      </c>
      <c r="E15" s="1">
        <f>+'22년 시즌'!E12+'23년 시즌'!E12+'24년 시즌'!E12</f>
        <v>26</v>
      </c>
      <c r="F15" s="1">
        <f>+'22년 시즌'!F12+'23년 시즌'!F12+'24년 시즌'!F12</f>
        <v>8</v>
      </c>
      <c r="G15" s="1">
        <f>+'22년 시즌'!G12+'23년 시즌'!G12+'24년 시즌'!G12</f>
        <v>7</v>
      </c>
      <c r="H15" s="1">
        <f>+'22년 시즌'!H12+'23년 시즌'!H12+'24년 시즌'!H12</f>
        <v>1</v>
      </c>
      <c r="I15" s="1">
        <f>+'22년 시즌'!I12+'23년 시즌'!I12+'24년 시즌'!I12</f>
        <v>0</v>
      </c>
      <c r="J15" s="1">
        <f>+'22년 시즌'!J12+'23년 시즌'!J12+'24년 시즌'!J12</f>
        <v>0</v>
      </c>
      <c r="K15" s="1">
        <f>+'22년 시즌'!K12+'23년 시즌'!K12+'24년 시즌'!K12</f>
        <v>16</v>
      </c>
      <c r="L15" s="1">
        <f>+'22년 시즌'!L12+'23년 시즌'!L12+'24년 시즌'!L12</f>
        <v>5</v>
      </c>
      <c r="M15" s="1">
        <f>+'22년 시즌'!M12+'23년 시즌'!M12+'24년 시즌'!M12</f>
        <v>11</v>
      </c>
      <c r="N15" s="1">
        <f>+'22년 시즌'!N12+'23년 시즌'!N12+'24년 시즌'!N12</f>
        <v>8</v>
      </c>
      <c r="O15" s="1">
        <f>+'22년 시즌'!O12+'23년 시즌'!O12+'24년 시즌'!O12</f>
        <v>2</v>
      </c>
      <c r="P15" s="138">
        <f t="shared" si="1"/>
        <v>4.878048780487805E-2</v>
      </c>
      <c r="Q15" s="46">
        <f t="shared" si="2"/>
        <v>0.34615384615384615</v>
      </c>
      <c r="R15" s="28">
        <f t="shared" si="3"/>
        <v>0.3902439024390244</v>
      </c>
      <c r="S15" s="58">
        <f t="shared" si="4"/>
        <v>0.73639774859287055</v>
      </c>
      <c r="T15" s="78">
        <f t="shared" si="5"/>
        <v>0.08</v>
      </c>
      <c r="U15" s="61">
        <f t="shared" si="6"/>
        <v>16</v>
      </c>
      <c r="V15" s="69">
        <f t="shared" si="7"/>
        <v>13</v>
      </c>
      <c r="X15" s="141">
        <f>+C15-'통산 성적(~''23)'!C12</f>
        <v>0.14102564102564105</v>
      </c>
      <c r="Y15" s="102">
        <f>+P15-'통산 성적(~''23)'!P12</f>
        <v>-6.2330623306233054E-2</v>
      </c>
      <c r="Z15" s="103">
        <f>+Q15-'통산 성적(~''23)'!Q12</f>
        <v>0.17948717948717949</v>
      </c>
      <c r="AA15" s="103">
        <f>+R15-'통산 성적(~''23)'!R12</f>
        <v>0.2791327913279133</v>
      </c>
      <c r="AB15" s="103">
        <f>+S15-'23년 시즌'!S12</f>
        <v>0.45861997081509276</v>
      </c>
      <c r="AD15">
        <f>+D15-'통산 성적(~''23)'!D12</f>
        <v>32</v>
      </c>
      <c r="AE15">
        <f>+E15-'통산 성적(~''23)'!E12</f>
        <v>20</v>
      </c>
    </row>
    <row r="16" spans="1:31" ht="17.25" x14ac:dyDescent="0.3">
      <c r="A16" s="10" t="s">
        <v>21</v>
      </c>
      <c r="B16" s="1">
        <f>+'22년 시즌'!B11+'23년 시즌'!B11+'24년 시즌'!B11</f>
        <v>34</v>
      </c>
      <c r="C16" s="86">
        <f t="shared" si="0"/>
        <v>0.27868852459016391</v>
      </c>
      <c r="D16" s="1">
        <f>+'22년 시즌'!D11+'23년 시즌'!D11+'24년 시즌'!D11</f>
        <v>69</v>
      </c>
      <c r="E16" s="1">
        <f>+'22년 시즌'!E11+'23년 시즌'!E11+'24년 시즌'!E11</f>
        <v>61</v>
      </c>
      <c r="F16" s="1">
        <f>+'22년 시즌'!F11+'23년 시즌'!F11+'24년 시즌'!F11</f>
        <v>17</v>
      </c>
      <c r="G16" s="1">
        <f>+'22년 시즌'!G11+'23년 시즌'!G11+'24년 시즌'!G11</f>
        <v>15</v>
      </c>
      <c r="H16" s="1">
        <f>+'22년 시즌'!H11+'23년 시즌'!H11+'24년 시즌'!H11</f>
        <v>2</v>
      </c>
      <c r="I16" s="1">
        <f>+'22년 시즌'!I11+'23년 시즌'!I11+'24년 시즌'!I11</f>
        <v>0</v>
      </c>
      <c r="J16" s="1">
        <f>+'22년 시즌'!J11+'23년 시즌'!J11+'24년 시즌'!J11</f>
        <v>0</v>
      </c>
      <c r="K16" s="1">
        <f>+'22년 시즌'!K11+'23년 시즌'!K11+'24년 시즌'!K11</f>
        <v>20</v>
      </c>
      <c r="L16" s="1">
        <f>+'22년 시즌'!L11+'23년 시즌'!L11+'24년 시즌'!L11</f>
        <v>15</v>
      </c>
      <c r="M16" s="1">
        <f>+'22년 시즌'!M11+'23년 시즌'!M11+'24년 시즌'!M11</f>
        <v>15</v>
      </c>
      <c r="N16" s="1">
        <f>+'22년 시즌'!N11+'23년 시즌'!N11+'24년 시즌'!N11</f>
        <v>8</v>
      </c>
      <c r="O16" s="1">
        <f>+'22년 시즌'!O11+'23년 시즌'!O11+'24년 시즌'!O11</f>
        <v>14</v>
      </c>
      <c r="P16" s="138">
        <f t="shared" si="1"/>
        <v>0.20289855072463769</v>
      </c>
      <c r="Q16" s="46">
        <f t="shared" si="2"/>
        <v>0.31147540983606559</v>
      </c>
      <c r="R16" s="28">
        <f t="shared" si="3"/>
        <v>0.36231884057971014</v>
      </c>
      <c r="S16" s="58">
        <f t="shared" si="4"/>
        <v>0.67379425041577568</v>
      </c>
      <c r="T16" s="78">
        <f t="shared" si="5"/>
        <v>0.31818181818181818</v>
      </c>
      <c r="U16" s="61">
        <f t="shared" si="6"/>
        <v>18</v>
      </c>
      <c r="V16" s="69">
        <f t="shared" si="7"/>
        <v>14</v>
      </c>
      <c r="X16" s="141">
        <f>+C16-'통산 성적(~''23)'!C11</f>
        <v>-2.5614754098360892E-3</v>
      </c>
      <c r="Y16" s="102">
        <f>+P16-'통산 성적(~''23)'!P11</f>
        <v>-1.9323671497584516E-2</v>
      </c>
      <c r="Z16" s="103">
        <f>+Q16-'통산 성적(~''23)'!Q11</f>
        <v>-1.0245901639344135E-3</v>
      </c>
      <c r="AA16" s="103">
        <f>+R16-'통산 성적(~''23)'!R11</f>
        <v>1.2077294685990392E-3</v>
      </c>
      <c r="AB16" s="103">
        <f>+S16-'23년 시즌'!S11</f>
        <v>8.3732138614533436E-2</v>
      </c>
      <c r="AD16">
        <f>+D16-'통산 성적(~''23)'!D11</f>
        <v>33</v>
      </c>
      <c r="AE16">
        <f>+E16-'통산 성적(~''23)'!E11</f>
        <v>29</v>
      </c>
    </row>
    <row r="17" spans="1:31" ht="17.25" x14ac:dyDescent="0.3">
      <c r="A17" s="10" t="s">
        <v>51</v>
      </c>
      <c r="B17" s="1">
        <f>+'22년 시즌'!B9+'23년 시즌'!B9+'24년 시즌'!B9</f>
        <v>22</v>
      </c>
      <c r="C17" s="86">
        <f t="shared" si="0"/>
        <v>0.27500000000000002</v>
      </c>
      <c r="D17" s="1">
        <f>+'22년 시즌'!D9+'23년 시즌'!D9+'24년 시즌'!D9</f>
        <v>48</v>
      </c>
      <c r="E17" s="1">
        <f>+'22년 시즌'!E9+'23년 시즌'!E9+'24년 시즌'!E9</f>
        <v>40</v>
      </c>
      <c r="F17" s="1">
        <f>+'22년 시즌'!F9+'23년 시즌'!F9+'24년 시즌'!F9</f>
        <v>11</v>
      </c>
      <c r="G17" s="1">
        <f>+'22년 시즌'!G9+'23년 시즌'!G9+'24년 시즌'!G9</f>
        <v>8</v>
      </c>
      <c r="H17" s="1">
        <f>+'22년 시즌'!H9+'23년 시즌'!H9+'24년 시즌'!H9</f>
        <v>1</v>
      </c>
      <c r="I17" s="1">
        <f>+'22년 시즌'!I9+'23년 시즌'!I9+'24년 시즌'!I9</f>
        <v>0</v>
      </c>
      <c r="J17" s="1">
        <f>+'22년 시즌'!J9+'23년 시즌'!J9+'24년 시즌'!J9</f>
        <v>0</v>
      </c>
      <c r="K17" s="1">
        <f>+'22년 시즌'!K9+'23년 시즌'!K9+'24년 시즌'!K9</f>
        <v>10</v>
      </c>
      <c r="L17" s="1">
        <f>+'22년 시즌'!L9+'23년 시즌'!L9+'24년 시즌'!L9</f>
        <v>6</v>
      </c>
      <c r="M17" s="1">
        <f>+'22년 시즌'!M9+'23년 시즌'!M9+'24년 시즌'!M9</f>
        <v>8</v>
      </c>
      <c r="N17" s="1">
        <f>+'22년 시즌'!N9+'23년 시즌'!N9+'24년 시즌'!N9</f>
        <v>8</v>
      </c>
      <c r="O17" s="1">
        <f>+'22년 시즌'!O9+'23년 시즌'!O9+'24년 시즌'!O9</f>
        <v>16</v>
      </c>
      <c r="P17" s="138">
        <f t="shared" si="1"/>
        <v>0.33333333333333331</v>
      </c>
      <c r="Q17" s="46">
        <f t="shared" si="2"/>
        <v>0.25</v>
      </c>
      <c r="R17" s="28">
        <f t="shared" si="3"/>
        <v>0.39583333333333331</v>
      </c>
      <c r="S17" s="58">
        <f t="shared" si="4"/>
        <v>0.64583333333333326</v>
      </c>
      <c r="T17" s="78">
        <f t="shared" si="5"/>
        <v>0.55172413793103448</v>
      </c>
      <c r="U17" s="61">
        <f t="shared" si="6"/>
        <v>15</v>
      </c>
      <c r="V17" s="69">
        <f t="shared" si="7"/>
        <v>17</v>
      </c>
      <c r="X17" s="141">
        <f>+C17-'통산 성적(~''23)'!C9</f>
        <v>4.9193548387096803E-2</v>
      </c>
      <c r="Y17" s="102">
        <f>+P17-'통산 성적(~''23)'!P9</f>
        <v>-6.1403508771929849E-2</v>
      </c>
      <c r="Z17" s="103">
        <f>+Q17-'통산 성적(~''23)'!Q9</f>
        <v>-8.0645161290322509E-3</v>
      </c>
      <c r="AA17" s="103">
        <f>+R17-'통산 성적(~''23)'!R9</f>
        <v>2.7412280701754388E-2</v>
      </c>
      <c r="AB17" s="103">
        <f>+S17-'23년 시즌'!S9</f>
        <v>0.12793859649122807</v>
      </c>
      <c r="AD17">
        <f>+D17-'통산 성적(~''23)'!D9</f>
        <v>10</v>
      </c>
      <c r="AE17">
        <f>+E17-'통산 성적(~''23)'!E9</f>
        <v>9</v>
      </c>
    </row>
    <row r="18" spans="1:31" ht="17.25" x14ac:dyDescent="0.3">
      <c r="A18" s="10" t="s">
        <v>23</v>
      </c>
      <c r="B18" s="1">
        <f>+'22년 시즌'!B15+'23년 시즌'!B15+'24년 시즌'!B14</f>
        <v>34</v>
      </c>
      <c r="C18" s="86">
        <f t="shared" si="0"/>
        <v>0.21666666666666667</v>
      </c>
      <c r="D18" s="1">
        <f>+'22년 시즌'!D15+'23년 시즌'!D15+'24년 시즌'!D14</f>
        <v>85</v>
      </c>
      <c r="E18" s="1">
        <f>+'22년 시즌'!E15+'23년 시즌'!E15+'24년 시즌'!E14</f>
        <v>60</v>
      </c>
      <c r="F18" s="1">
        <f>+'22년 시즌'!F15+'23년 시즌'!F15+'24년 시즌'!F14</f>
        <v>13</v>
      </c>
      <c r="G18" s="1">
        <f>+'22년 시즌'!G15+'23년 시즌'!G15+'24년 시즌'!G14</f>
        <v>10</v>
      </c>
      <c r="H18" s="1">
        <f>+'22년 시즌'!H15+'23년 시즌'!H15+'24년 시즌'!H14</f>
        <v>3</v>
      </c>
      <c r="I18" s="1">
        <f>+'22년 시즌'!I15+'23년 시즌'!I15+'24년 시즌'!I14</f>
        <v>0</v>
      </c>
      <c r="J18" s="1">
        <f>+'22년 시즌'!J15+'23년 시즌'!J15+'24년 시즌'!J14</f>
        <v>0</v>
      </c>
      <c r="K18" s="1">
        <f>+'22년 시즌'!K15+'23년 시즌'!K15+'24년 시즌'!K14</f>
        <v>18</v>
      </c>
      <c r="L18" s="1">
        <f>+'22년 시즌'!L15+'23년 시즌'!L15+'24년 시즌'!L14</f>
        <v>17</v>
      </c>
      <c r="M18" s="1">
        <f>+'22년 시즌'!M15+'23년 시즌'!M15+'24년 시즌'!M14</f>
        <v>14</v>
      </c>
      <c r="N18" s="1">
        <f>+'22년 시즌'!N15+'23년 시즌'!N15+'24년 시즌'!N14</f>
        <v>21</v>
      </c>
      <c r="O18" s="1">
        <f>+'22년 시즌'!O15+'23년 시즌'!O15+'24년 시즌'!O14</f>
        <v>32</v>
      </c>
      <c r="P18" s="138">
        <f t="shared" si="1"/>
        <v>0.37647058823529411</v>
      </c>
      <c r="Q18" s="46">
        <f t="shared" si="2"/>
        <v>0.26666666666666666</v>
      </c>
      <c r="R18" s="28">
        <f t="shared" si="3"/>
        <v>0.4</v>
      </c>
      <c r="S18" s="58">
        <f t="shared" si="4"/>
        <v>0.66666666666666674</v>
      </c>
      <c r="T18" s="78">
        <f t="shared" si="5"/>
        <v>0.62745098039215685</v>
      </c>
      <c r="U18" s="61">
        <f t="shared" si="6"/>
        <v>14</v>
      </c>
      <c r="V18" s="69">
        <f t="shared" si="7"/>
        <v>15</v>
      </c>
      <c r="X18" s="141">
        <f>+C18-'통산 성적(~''23)'!C15</f>
        <v>6.2820512820512819E-2</v>
      </c>
      <c r="Y18" s="102">
        <f>+P18-'통산 성적(~''23)'!P15</f>
        <v>2.6470588235294135E-2</v>
      </c>
      <c r="Z18" s="103">
        <f>+Q18-'통산 성적(~''23)'!Q15</f>
        <v>0.11282051282051281</v>
      </c>
      <c r="AA18" s="103">
        <f>+R18-'통산 성적(~''23)'!R15</f>
        <v>0.10000000000000003</v>
      </c>
      <c r="AB18" s="103">
        <f>+S18-'23년 시즌'!S15</f>
        <v>0.2128205128205129</v>
      </c>
      <c r="AD18">
        <f>+D18-'통산 성적(~''23)'!D15</f>
        <v>65</v>
      </c>
      <c r="AE18">
        <f>+E18-'통산 성적(~''23)'!E15</f>
        <v>47</v>
      </c>
    </row>
    <row r="19" spans="1:31" ht="17.25" x14ac:dyDescent="0.3">
      <c r="A19" s="10" t="s">
        <v>34</v>
      </c>
      <c r="B19" s="1">
        <f>+'22년 시즌'!B5+'23년 시즌'!B5+'24년 시즌'!B5</f>
        <v>29</v>
      </c>
      <c r="C19" s="86">
        <f t="shared" si="0"/>
        <v>0.19354838709677419</v>
      </c>
      <c r="D19" s="1">
        <f>+'22년 시즌'!D5+'23년 시즌'!D5+'24년 시즌'!D5</f>
        <v>55</v>
      </c>
      <c r="E19" s="1">
        <f>+'22년 시즌'!E5+'23년 시즌'!E5+'24년 시즌'!E5</f>
        <v>31</v>
      </c>
      <c r="F19" s="1">
        <f>+'22년 시즌'!F5+'23년 시즌'!F5+'24년 시즌'!F5</f>
        <v>6</v>
      </c>
      <c r="G19" s="1">
        <f>+'22년 시즌'!G5+'23년 시즌'!G5+'24년 시즌'!G5</f>
        <v>4</v>
      </c>
      <c r="H19" s="1">
        <f>+'22년 시즌'!H5+'23년 시즌'!H5+'24년 시즌'!H5</f>
        <v>2</v>
      </c>
      <c r="I19" s="1">
        <f>+'22년 시즌'!I5+'23년 시즌'!I5+'24년 시즌'!I5</f>
        <v>0</v>
      </c>
      <c r="J19" s="1">
        <f>+'22년 시즌'!J5+'23년 시즌'!J5+'24년 시즌'!J5</f>
        <v>0</v>
      </c>
      <c r="K19" s="1">
        <f>+'22년 시즌'!K5+'23년 시즌'!K5+'24년 시즌'!K5</f>
        <v>12</v>
      </c>
      <c r="L19" s="1">
        <f>+'22년 시즌'!L5+'23년 시즌'!L5+'24년 시즌'!L5</f>
        <v>8</v>
      </c>
      <c r="M19" s="1">
        <f>+'22년 시즌'!M5+'23년 시즌'!M5+'24년 시즌'!M5</f>
        <v>6</v>
      </c>
      <c r="N19" s="1">
        <f>+'22년 시즌'!N5+'23년 시즌'!N5+'24년 시즌'!N5</f>
        <v>23</v>
      </c>
      <c r="O19" s="1">
        <f>+'22년 시즌'!O5+'23년 시즌'!O5+'24년 시즌'!O5</f>
        <v>17</v>
      </c>
      <c r="P19" s="138">
        <f t="shared" si="1"/>
        <v>0.30909090909090908</v>
      </c>
      <c r="Q19" s="46">
        <f t="shared" si="2"/>
        <v>0.25806451612903225</v>
      </c>
      <c r="R19" s="28">
        <f t="shared" si="3"/>
        <v>0.52727272727272723</v>
      </c>
      <c r="S19" s="58">
        <f t="shared" si="4"/>
        <v>0.78533724340175948</v>
      </c>
      <c r="T19" s="78">
        <f t="shared" si="5"/>
        <v>0.65384615384615385</v>
      </c>
      <c r="U19" s="61">
        <f t="shared" si="6"/>
        <v>5</v>
      </c>
      <c r="V19" s="69">
        <f t="shared" si="7"/>
        <v>12</v>
      </c>
      <c r="X19" s="141">
        <f>+C19-'통산 성적(~''23)'!C5</f>
        <v>-4.1745730550284632E-2</v>
      </c>
      <c r="Y19" s="102">
        <f>+P19-'통산 성적(~''23)'!P5</f>
        <v>0.10320855614973262</v>
      </c>
      <c r="Z19" s="103">
        <f>+Q19-'통산 성적(~''23)'!Q5</f>
        <v>2.2770398481973431E-2</v>
      </c>
      <c r="AA19" s="103">
        <f>+R19-'통산 성적(~''23)'!R5</f>
        <v>-6.0962566844919852E-2</v>
      </c>
      <c r="AB19" s="103">
        <f>+S19-'23년 시즌'!S5</f>
        <v>-2.2116172747308815E-2</v>
      </c>
      <c r="AD19">
        <f>+D19-'통산 성적(~''23)'!D5</f>
        <v>21</v>
      </c>
      <c r="AE19">
        <f>+E19-'통산 성적(~''23)'!E5</f>
        <v>14</v>
      </c>
    </row>
    <row r="20" spans="1:31" ht="17.25" x14ac:dyDescent="0.3">
      <c r="A20" s="10" t="s">
        <v>54</v>
      </c>
      <c r="B20" s="1">
        <f>+'22년 시즌'!B24+'23년 시즌'!B24+'24년 시즌'!B23</f>
        <v>19</v>
      </c>
      <c r="C20" s="86">
        <f t="shared" si="0"/>
        <v>0.19354838709677419</v>
      </c>
      <c r="D20" s="1">
        <f>+'22년 시즌'!D24+'23년 시즌'!D24+'24년 시즌'!D23</f>
        <v>49</v>
      </c>
      <c r="E20" s="1">
        <f>+'22년 시즌'!E24+'23년 시즌'!E24+'24년 시즌'!E23</f>
        <v>31</v>
      </c>
      <c r="F20" s="1">
        <f>+'22년 시즌'!F24+'23년 시즌'!F24+'24년 시즌'!F23</f>
        <v>6</v>
      </c>
      <c r="G20" s="1">
        <f>+'22년 시즌'!G24+'23년 시즌'!G24+'24년 시즌'!G23</f>
        <v>6</v>
      </c>
      <c r="H20" s="1">
        <f>+'22년 시즌'!H24+'23년 시즌'!H24+'24년 시즌'!H23</f>
        <v>0</v>
      </c>
      <c r="I20" s="1">
        <f>+'22년 시즌'!I24+'23년 시즌'!I24+'24년 시즌'!I23</f>
        <v>0</v>
      </c>
      <c r="J20" s="1">
        <f>+'22년 시즌'!J24+'23년 시즌'!J24+'24년 시즌'!J23</f>
        <v>0</v>
      </c>
      <c r="K20" s="1">
        <f>+'22년 시즌'!K24+'23년 시즌'!K24+'24년 시즌'!K23</f>
        <v>14</v>
      </c>
      <c r="L20" s="1">
        <f>+'22년 시즌'!L24+'23년 시즌'!L24+'24년 시즌'!L23</f>
        <v>5</v>
      </c>
      <c r="M20" s="1">
        <f>+'22년 시즌'!M24+'23년 시즌'!M24+'24년 시즌'!M23</f>
        <v>4</v>
      </c>
      <c r="N20" s="1">
        <f>+'22년 시즌'!N24+'23년 시즌'!N24+'24년 시즌'!N23</f>
        <v>11</v>
      </c>
      <c r="O20" s="1">
        <f>+'22년 시즌'!O24+'23년 시즌'!O24+'24년 시즌'!O23</f>
        <v>9</v>
      </c>
      <c r="P20" s="138">
        <f t="shared" si="1"/>
        <v>0.18367346938775511</v>
      </c>
      <c r="Q20" s="46">
        <f t="shared" si="2"/>
        <v>0.19354838709677419</v>
      </c>
      <c r="R20" s="28">
        <f t="shared" si="3"/>
        <v>0.34693877551020408</v>
      </c>
      <c r="S20" s="58">
        <f t="shared" si="4"/>
        <v>0.54048716260697827</v>
      </c>
      <c r="T20" s="78">
        <f t="shared" si="5"/>
        <v>0.28125</v>
      </c>
      <c r="U20" s="61">
        <f t="shared" si="6"/>
        <v>19</v>
      </c>
      <c r="V20" s="69">
        <f t="shared" si="7"/>
        <v>18</v>
      </c>
      <c r="X20" s="141">
        <f>+C20-'통산 성적(~''23)'!C24</f>
        <v>0.10263929618768328</v>
      </c>
      <c r="Y20" s="102">
        <f>+P20-'통산 성적(~''23)'!P24</f>
        <v>-3.8265306122448883E-3</v>
      </c>
      <c r="Z20" s="103">
        <f>+Q20-'통산 성적(~''23)'!Q24</f>
        <v>0.10263929618768328</v>
      </c>
      <c r="AA20" s="103">
        <f>+R20-'통산 성적(~''23)'!R24</f>
        <v>0.15943877551020408</v>
      </c>
      <c r="AB20" s="103">
        <f>+S20-'23년 시즌'!S24</f>
        <v>0.26207807169788733</v>
      </c>
      <c r="AD20">
        <f>+D20-'통산 성적(~''23)'!D24</f>
        <v>33</v>
      </c>
      <c r="AE20">
        <f>+E20-'통산 성적(~''23)'!E24</f>
        <v>20</v>
      </c>
    </row>
    <row r="21" spans="1:31" ht="17.25" x14ac:dyDescent="0.3">
      <c r="A21" s="10" t="s">
        <v>24</v>
      </c>
      <c r="B21" s="1">
        <f>+'22년 시즌'!B20+'23년 시즌'!B20+'24년 시즌'!B19</f>
        <v>33</v>
      </c>
      <c r="C21" s="86">
        <f t="shared" si="0"/>
        <v>0.18181818181818182</v>
      </c>
      <c r="D21" s="1">
        <f>+'22년 시즌'!D20+'23년 시즌'!D20+'24년 시즌'!D19</f>
        <v>64</v>
      </c>
      <c r="E21" s="1">
        <f>+'22년 시즌'!E20+'23년 시즌'!E20+'24년 시즌'!E19</f>
        <v>44</v>
      </c>
      <c r="F21" s="1">
        <f>+'22년 시즌'!F20+'23년 시즌'!F20+'24년 시즌'!F19</f>
        <v>8</v>
      </c>
      <c r="G21" s="1">
        <f>+'22년 시즌'!G20+'23년 시즌'!G20+'24년 시즌'!G19</f>
        <v>6</v>
      </c>
      <c r="H21" s="1">
        <f>+'22년 시즌'!H20+'23년 시즌'!H20+'24년 시즌'!H19</f>
        <v>2</v>
      </c>
      <c r="I21" s="1">
        <f>+'22년 시즌'!I20+'23년 시즌'!I20+'24년 시즌'!I19</f>
        <v>0</v>
      </c>
      <c r="J21" s="1">
        <f>+'22년 시즌'!J20+'23년 시즌'!J20+'24년 시즌'!J19</f>
        <v>0</v>
      </c>
      <c r="K21" s="1">
        <f>+'22년 시즌'!K20+'23년 시즌'!K20+'24년 시즌'!K19</f>
        <v>16</v>
      </c>
      <c r="L21" s="1">
        <f>+'22년 시즌'!L20+'23년 시즌'!L20+'24년 시즌'!L19</f>
        <v>16</v>
      </c>
      <c r="M21" s="1">
        <f>+'22년 시즌'!M20+'23년 시즌'!M20+'24년 시즌'!M19</f>
        <v>17</v>
      </c>
      <c r="N21" s="1">
        <f>+'22년 시즌'!N20+'23년 시즌'!N20+'24년 시즌'!N19</f>
        <v>20</v>
      </c>
      <c r="O21" s="1">
        <f>+'22년 시즌'!O20+'23년 시즌'!O20+'24년 시즌'!O19</f>
        <v>18</v>
      </c>
      <c r="P21" s="138">
        <f t="shared" si="1"/>
        <v>0.28125</v>
      </c>
      <c r="Q21" s="46">
        <f t="shared" si="2"/>
        <v>0.22727272727272727</v>
      </c>
      <c r="R21" s="28">
        <f t="shared" si="3"/>
        <v>0.4375</v>
      </c>
      <c r="S21" s="58">
        <f t="shared" si="4"/>
        <v>0.66477272727272729</v>
      </c>
      <c r="T21" s="78">
        <f t="shared" si="5"/>
        <v>0.5</v>
      </c>
      <c r="U21" s="61">
        <f t="shared" si="6"/>
        <v>12</v>
      </c>
      <c r="V21" s="69">
        <f t="shared" si="7"/>
        <v>16</v>
      </c>
      <c r="X21" s="141">
        <f>+C21-'통산 성적(~''23)'!C20</f>
        <v>-1.2626262626262624E-2</v>
      </c>
      <c r="Y21" s="102">
        <f>+P21-'통산 성적(~''23)'!P20</f>
        <v>-8.0452127659574491E-2</v>
      </c>
      <c r="Z21" s="103">
        <f>+Q21-'통산 성적(~''23)'!Q20</f>
        <v>-2.2727272727272735E-2</v>
      </c>
      <c r="AA21" s="103">
        <f>+R21-'통산 성적(~''23)'!R20</f>
        <v>5.4521276595744683E-2</v>
      </c>
      <c r="AB21" s="103">
        <f>+S21-'23년 시즌'!S20</f>
        <v>0.22470704582773549</v>
      </c>
      <c r="AD21">
        <f>+D21-'통산 성적(~''23)'!D20</f>
        <v>17</v>
      </c>
      <c r="AE21">
        <f>+E21-'통산 성적(~''23)'!E20</f>
        <v>8</v>
      </c>
    </row>
    <row r="22" spans="1:31" ht="17.25" x14ac:dyDescent="0.3">
      <c r="A22" s="10" t="s">
        <v>59</v>
      </c>
      <c r="B22" s="1">
        <f>+'22년 시즌'!B4+'23년 시즌'!B4+'24년 시즌'!B4</f>
        <v>19</v>
      </c>
      <c r="C22" s="86">
        <f t="shared" si="0"/>
        <v>0.14285714285714285</v>
      </c>
      <c r="D22" s="1">
        <f>+'22년 시즌'!D4+'23년 시즌'!D4+'24년 시즌'!D4</f>
        <v>25</v>
      </c>
      <c r="E22" s="1">
        <f>+'22년 시즌'!E4+'23년 시즌'!E4+'24년 시즌'!E4</f>
        <v>21</v>
      </c>
      <c r="F22" s="1">
        <f>+'22년 시즌'!F4+'23년 시즌'!F4+'24년 시즌'!F4</f>
        <v>3</v>
      </c>
      <c r="G22" s="1">
        <f>+'22년 시즌'!G4+'23년 시즌'!G4+'24년 시즌'!G4</f>
        <v>2</v>
      </c>
      <c r="H22" s="1">
        <f>+'22년 시즌'!H4+'23년 시즌'!H4+'24년 시즌'!H4</f>
        <v>0</v>
      </c>
      <c r="I22" s="1">
        <f>+'22년 시즌'!I4+'23년 시즌'!I4+'24년 시즌'!I4</f>
        <v>1</v>
      </c>
      <c r="J22" s="1">
        <f>+'22년 시즌'!J4+'23년 시즌'!J4+'24년 시즌'!J4</f>
        <v>0</v>
      </c>
      <c r="K22" s="1">
        <f>+'22년 시즌'!K4+'23년 시즌'!K4+'24년 시즌'!K4</f>
        <v>7</v>
      </c>
      <c r="L22" s="1">
        <f>+'22년 시즌'!L4+'23년 시즌'!L4+'24년 시즌'!L4</f>
        <v>4</v>
      </c>
      <c r="M22" s="1">
        <f>+'22년 시즌'!M4+'23년 시즌'!M4+'24년 시즌'!M4</f>
        <v>8</v>
      </c>
      <c r="N22" s="1">
        <f>+'22년 시즌'!N4+'23년 시즌'!N4+'24년 시즌'!N4</f>
        <v>4</v>
      </c>
      <c r="O22" s="1">
        <f>+'22년 시즌'!O4+'23년 시즌'!O4+'24년 시즌'!O4</f>
        <v>11</v>
      </c>
      <c r="P22" s="138">
        <f t="shared" si="1"/>
        <v>0.44</v>
      </c>
      <c r="Q22" s="46">
        <f t="shared" si="2"/>
        <v>0.23809523809523808</v>
      </c>
      <c r="R22" s="28">
        <f t="shared" si="3"/>
        <v>0.28000000000000003</v>
      </c>
      <c r="S22" s="58">
        <f t="shared" si="4"/>
        <v>0.51809523809523816</v>
      </c>
      <c r="T22" s="78">
        <f t="shared" si="5"/>
        <v>0.61111111111111116</v>
      </c>
      <c r="U22" s="61">
        <f t="shared" si="6"/>
        <v>20</v>
      </c>
      <c r="V22" s="69">
        <f t="shared" si="7"/>
        <v>19</v>
      </c>
      <c r="X22" s="141">
        <f>+C22-'통산 성적(~''23)'!C4</f>
        <v>0.14285714285714285</v>
      </c>
      <c r="Y22" s="102">
        <f>+P22-'통산 성적(~''23)'!P4</f>
        <v>-0.56000000000000005</v>
      </c>
      <c r="Z22" s="103">
        <f>+Q22-'통산 성적(~''23)'!Q4</f>
        <v>0.23809523809523808</v>
      </c>
      <c r="AA22" s="103">
        <f>+R22-'통산 성적(~''23)'!R4</f>
        <v>0.28000000000000003</v>
      </c>
      <c r="AB22" s="103">
        <f>+S22-'23년 시즌'!S4</f>
        <v>0.51809523809523816</v>
      </c>
      <c r="AD22">
        <f>+D22-'통산 성적(~''23)'!D4</f>
        <v>24</v>
      </c>
      <c r="AE22">
        <f>+E22-'통산 성적(~''23)'!E4</f>
        <v>20</v>
      </c>
    </row>
    <row r="23" spans="1:31" ht="17.25" x14ac:dyDescent="0.3">
      <c r="A23" s="10" t="s">
        <v>9</v>
      </c>
      <c r="B23" s="1">
        <f>+'22년 시즌'!B7+'23년 시즌'!B7+'24년 시즌'!B7</f>
        <v>4</v>
      </c>
      <c r="C23" s="86">
        <f t="shared" si="0"/>
        <v>0</v>
      </c>
      <c r="D23" s="1">
        <f>+'22년 시즌'!D7+'23년 시즌'!D7+'24년 시즌'!D7</f>
        <v>11</v>
      </c>
      <c r="E23" s="1">
        <f>+'22년 시즌'!E7+'23년 시즌'!E7+'24년 시즌'!E7</f>
        <v>7</v>
      </c>
      <c r="F23" s="1">
        <f>+'22년 시즌'!F7+'23년 시즌'!F7+'24년 시즌'!F7</f>
        <v>0</v>
      </c>
      <c r="G23" s="1">
        <f>+'22년 시즌'!G7+'23년 시즌'!G7+'24년 시즌'!G7</f>
        <v>0</v>
      </c>
      <c r="H23" s="1">
        <f>+'22년 시즌'!H7+'23년 시즌'!H7+'24년 시즌'!H7</f>
        <v>0</v>
      </c>
      <c r="I23" s="1">
        <f>+'22년 시즌'!I7+'23년 시즌'!I7+'24년 시즌'!I7</f>
        <v>0</v>
      </c>
      <c r="J23" s="1">
        <f>+'22년 시즌'!J7+'23년 시즌'!J7+'24년 시즌'!J7</f>
        <v>0</v>
      </c>
      <c r="K23" s="1">
        <f>+'22년 시즌'!K7+'23년 시즌'!K7+'24년 시즌'!K7</f>
        <v>4</v>
      </c>
      <c r="L23" s="1">
        <f>+'22년 시즌'!L7+'23년 시즌'!L7+'24년 시즌'!L7</f>
        <v>6</v>
      </c>
      <c r="M23" s="1">
        <f>+'22년 시즌'!M7+'23년 시즌'!M7+'24년 시즌'!M7</f>
        <v>1</v>
      </c>
      <c r="N23" s="1">
        <f>+'22년 시즌'!N7+'23년 시즌'!N7+'24년 시즌'!N7</f>
        <v>4</v>
      </c>
      <c r="O23" s="1">
        <f>+'22년 시즌'!O7+'23년 시즌'!O7+'24년 시즌'!O7</f>
        <v>2</v>
      </c>
      <c r="P23" s="138">
        <f t="shared" si="1"/>
        <v>0.18181818181818182</v>
      </c>
      <c r="Q23" s="46">
        <f t="shared" si="2"/>
        <v>0</v>
      </c>
      <c r="R23" s="28">
        <f t="shared" si="3"/>
        <v>0.36363636363636365</v>
      </c>
      <c r="S23" s="58">
        <f t="shared" si="4"/>
        <v>0.36363636363636365</v>
      </c>
      <c r="T23" s="78">
        <f t="shared" si="5"/>
        <v>0.2857142857142857</v>
      </c>
      <c r="U23" s="61">
        <f t="shared" si="6"/>
        <v>17</v>
      </c>
      <c r="V23" s="69">
        <f t="shared" si="7"/>
        <v>20</v>
      </c>
      <c r="X23" s="141">
        <f>+C23-'통산 성적(~''23)'!C7</f>
        <v>0</v>
      </c>
      <c r="Y23" s="102">
        <f>+P23-'통산 성적(~''23)'!P7</f>
        <v>0.18181818181818182</v>
      </c>
      <c r="Z23" s="103">
        <f>+Q23-'통산 성적(~''23)'!Q7</f>
        <v>0</v>
      </c>
      <c r="AA23" s="103">
        <f>+R23-'통산 성적(~''23)'!R7</f>
        <v>0.36363636363636365</v>
      </c>
      <c r="AB23" s="103">
        <f>+S23-'23년 시즌'!S7</f>
        <v>0.36363636363636365</v>
      </c>
      <c r="AD23">
        <f>+D23-'통산 성적(~''23)'!D7</f>
        <v>7</v>
      </c>
      <c r="AE23">
        <f>+E23-'통산 성적(~''23)'!E7</f>
        <v>3</v>
      </c>
    </row>
    <row r="24" spans="1:31" ht="17.25" x14ac:dyDescent="0.3">
      <c r="A24" s="11" t="s">
        <v>10</v>
      </c>
      <c r="B24" s="27"/>
      <c r="C24" s="26">
        <f t="shared" si="0"/>
        <v>0.39160839160839161</v>
      </c>
      <c r="D24" s="27">
        <f t="shared" ref="D24:O24" si="8">SUM(D4:D23)</f>
        <v>1634</v>
      </c>
      <c r="E24" s="27">
        <f t="shared" si="8"/>
        <v>1287</v>
      </c>
      <c r="F24" s="27">
        <f t="shared" si="8"/>
        <v>504</v>
      </c>
      <c r="G24" s="27">
        <f t="shared" si="8"/>
        <v>366</v>
      </c>
      <c r="H24" s="27">
        <f t="shared" si="8"/>
        <v>103</v>
      </c>
      <c r="I24" s="27">
        <f t="shared" si="8"/>
        <v>25</v>
      </c>
      <c r="J24" s="27">
        <f t="shared" si="8"/>
        <v>8</v>
      </c>
      <c r="K24" s="27">
        <f t="shared" si="8"/>
        <v>501</v>
      </c>
      <c r="L24" s="27">
        <f t="shared" si="8"/>
        <v>425</v>
      </c>
      <c r="M24" s="27">
        <f t="shared" si="8"/>
        <v>348</v>
      </c>
      <c r="N24" s="27">
        <f t="shared" si="8"/>
        <v>300</v>
      </c>
      <c r="O24" s="27">
        <f t="shared" si="8"/>
        <v>264</v>
      </c>
      <c r="P24" s="29">
        <f t="shared" si="1"/>
        <v>0.16156670746634028</v>
      </c>
      <c r="Q24" s="26">
        <f t="shared" si="2"/>
        <v>0.52758352758352756</v>
      </c>
      <c r="R24" s="26">
        <f t="shared" si="3"/>
        <v>0.49204406364749081</v>
      </c>
      <c r="S24" s="68">
        <f t="shared" si="4"/>
        <v>1.0196275912310184</v>
      </c>
      <c r="T24" s="68"/>
      <c r="U24" s="68"/>
      <c r="V24" s="68"/>
      <c r="X24" s="141">
        <f>+C24-'통산 성적(~''23)'!C25</f>
        <v>1.1978761978761965E-2</v>
      </c>
      <c r="Y24" s="102">
        <f>+P24-'통산 성적(~''23)'!P8</f>
        <v>-2.5099959200326399E-2</v>
      </c>
      <c r="Z24" s="103">
        <f>+Q24-'통산 성적(~''23)'!Q8</f>
        <v>-2.2416472416472488E-2</v>
      </c>
      <c r="AA24" s="103">
        <f>+R24-'통산 성적(~''23)'!R8</f>
        <v>1.2044063647490832E-2</v>
      </c>
      <c r="AB24" s="103">
        <f>+S24-'23년 시즌'!S8</f>
        <v>2.2929478023471228E-2</v>
      </c>
    </row>
    <row r="26" spans="1:31" ht="17.25" x14ac:dyDescent="0.3">
      <c r="A26" s="4" t="s">
        <v>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32"/>
      <c r="U26" s="5"/>
      <c r="V26" s="5"/>
    </row>
    <row r="27" spans="1:31" ht="34.5" x14ac:dyDescent="0.3">
      <c r="A27" s="10" t="s">
        <v>27</v>
      </c>
      <c r="B27" s="10" t="s">
        <v>46</v>
      </c>
      <c r="C27" s="10" t="s">
        <v>55</v>
      </c>
      <c r="D27" s="10" t="s">
        <v>41</v>
      </c>
      <c r="E27" s="10" t="s">
        <v>48</v>
      </c>
      <c r="F27" s="10" t="s">
        <v>45</v>
      </c>
      <c r="G27" s="10" t="s">
        <v>38</v>
      </c>
      <c r="H27" s="10" t="s">
        <v>5</v>
      </c>
      <c r="I27" s="10" t="s">
        <v>17</v>
      </c>
      <c r="J27" s="10" t="s">
        <v>26</v>
      </c>
      <c r="K27" s="10" t="s">
        <v>30</v>
      </c>
      <c r="L27" s="10" t="s">
        <v>11</v>
      </c>
      <c r="M27" s="10" t="s">
        <v>6</v>
      </c>
      <c r="N27" s="10" t="s">
        <v>42</v>
      </c>
      <c r="O27" s="10" t="s">
        <v>35</v>
      </c>
      <c r="P27" s="10" t="s">
        <v>49</v>
      </c>
      <c r="Q27" s="10" t="s">
        <v>56</v>
      </c>
      <c r="R27" s="10" t="s">
        <v>68</v>
      </c>
      <c r="S27" s="10" t="s">
        <v>69</v>
      </c>
      <c r="T27" s="10" t="s">
        <v>72</v>
      </c>
      <c r="U27" s="10" t="s">
        <v>71</v>
      </c>
      <c r="V27" s="10" t="s">
        <v>70</v>
      </c>
      <c r="X27" s="10" t="s">
        <v>108</v>
      </c>
      <c r="Y27" s="10" t="s">
        <v>109</v>
      </c>
      <c r="Z27" s="10" t="s">
        <v>112</v>
      </c>
      <c r="AA27" s="10" t="s">
        <v>113</v>
      </c>
      <c r="AB27" s="10" t="s">
        <v>110</v>
      </c>
    </row>
    <row r="28" spans="1:31" ht="17.25" x14ac:dyDescent="0.3">
      <c r="A28" s="9" t="s">
        <v>15</v>
      </c>
      <c r="B28" s="1">
        <f>+'22년 시즌'!B32+'23년 시즌'!B32+'24년 시즌'!B31</f>
        <v>34</v>
      </c>
      <c r="C28" s="1">
        <f>+'22년 시즌'!C32+'23년 시즌'!C32+'24년 시즌'!C31</f>
        <v>11</v>
      </c>
      <c r="D28" s="1">
        <f>+'22년 시즌'!D32+'23년 시즌'!D32+'24년 시즌'!D31</f>
        <v>6</v>
      </c>
      <c r="E28" s="1">
        <f>+'22년 시즌'!E32+'23년 시즌'!E32+'24년 시즌'!E31</f>
        <v>2</v>
      </c>
      <c r="F28" s="1">
        <f>+'22년 시즌'!F32+'23년 시즌'!F32+'24년 시즌'!F31</f>
        <v>444</v>
      </c>
      <c r="G28" s="1">
        <f>+'22년 시즌'!G32+'23년 시즌'!G32+'24년 시즌'!G31</f>
        <v>381</v>
      </c>
      <c r="H28" s="147">
        <f>+'22년 시즌'!H32+'23년 시즌'!H32+'24년 시즌'!H31</f>
        <v>82.333266633329998</v>
      </c>
      <c r="I28" s="1">
        <f>+'22년 시즌'!I32+'23년 시즌'!I32+'24년 시즌'!I31</f>
        <v>103</v>
      </c>
      <c r="J28" s="1">
        <f>+'22년 시즌'!J32+'23년 시즌'!J32+'24년 시즌'!J31</f>
        <v>1</v>
      </c>
      <c r="K28" s="1">
        <f>+'22년 시즌'!K32+'23년 시즌'!K32+'24년 시즌'!K31</f>
        <v>58</v>
      </c>
      <c r="L28" s="1">
        <f>+'22년 시즌'!L32+'23년 시즌'!L32+'24년 시즌'!L31</f>
        <v>14</v>
      </c>
      <c r="M28" s="1">
        <f>+'22년 시즌'!M32+'23년 시즌'!M32+'24년 시즌'!M31</f>
        <v>82</v>
      </c>
      <c r="N28" s="1">
        <f>+'22년 시즌'!N32+'23년 시즌'!N32+'24년 시즌'!N31</f>
        <v>105</v>
      </c>
      <c r="O28" s="1">
        <f>+'22년 시즌'!O32+'23년 시즌'!O32+'24년 시즌'!O31</f>
        <v>66</v>
      </c>
      <c r="P28" s="3">
        <f t="shared" ref="P28:P36" si="9">+O28*9/H28</f>
        <v>7.2145807434723848</v>
      </c>
      <c r="Q28" s="38">
        <f t="shared" ref="Q28:Q34" si="10">(K28+L28)/H28</f>
        <v>0.87449463557241025</v>
      </c>
      <c r="R28" s="39">
        <f t="shared" ref="R28:R34" si="11">I28/H28</f>
        <v>1.2510131592216425</v>
      </c>
      <c r="S28" s="39">
        <f t="shared" ref="S28:S34" si="12">H28/B28</f>
        <v>2.4215666656861763</v>
      </c>
      <c r="T28" s="40">
        <f t="shared" ref="T28:T34" si="13">M28/H28</f>
        <v>0.99595222384635607</v>
      </c>
      <c r="U28" s="33">
        <f t="shared" ref="U28:U35" si="14">O28/N28</f>
        <v>0.62857142857142856</v>
      </c>
      <c r="V28" s="38">
        <f t="shared" ref="V28:V34" si="15">(I28+K28+L28)/H28</f>
        <v>2.1255077947940526</v>
      </c>
      <c r="X28" s="104">
        <f>+H28-'통산 성적(~''23)'!H32</f>
        <v>55.00026663333</v>
      </c>
      <c r="Y28" s="105">
        <f>+R28-'통산 성적(~''23)'!R32</f>
        <v>-0.17583350964017308</v>
      </c>
      <c r="Z28" s="139">
        <f>+((K28+L28)/H28)-(('통산 성적(~''23)'!K32+'통산 성적(~''23)'!L32)/'통산 성적(~''23)'!H32)</f>
        <v>-3.5648529579377364E-3</v>
      </c>
      <c r="AA28" s="104">
        <f>+(M28-'통산 성적(~''23)'!M32)/X28</f>
        <v>0.78181439167682376</v>
      </c>
      <c r="AB28" s="105">
        <f>+V28-'통산 성적(~''23)'!V32</f>
        <v>-0.17939836259811104</v>
      </c>
    </row>
    <row r="29" spans="1:31" ht="17.25" x14ac:dyDescent="0.3">
      <c r="A29" s="9" t="s">
        <v>22</v>
      </c>
      <c r="B29" s="1">
        <f>+'22년 시즌'!B36+'23년 시즌'!B36+'24년 시즌'!B37</f>
        <v>38</v>
      </c>
      <c r="C29" s="1">
        <f>+'22년 시즌'!C36+'23년 시즌'!C36+'24년 시즌'!C37</f>
        <v>8</v>
      </c>
      <c r="D29" s="1">
        <f>+'22년 시즌'!D36+'23년 시즌'!D36+'24년 시즌'!D37</f>
        <v>11</v>
      </c>
      <c r="E29" s="1">
        <f>+'22년 시즌'!E36+'23년 시즌'!E36+'24년 시즌'!E37</f>
        <v>3</v>
      </c>
      <c r="F29" s="1">
        <f>+'22년 시즌'!F36+'23년 시즌'!F36+'24년 시즌'!F37</f>
        <v>550</v>
      </c>
      <c r="G29" s="1">
        <f>+'22년 시즌'!G36+'23년 시즌'!G36+'24년 시즌'!G37</f>
        <v>397</v>
      </c>
      <c r="H29" s="147">
        <f>+'22년 시즌'!H36+'23년 시즌'!H36+'24년 시즌'!H37</f>
        <v>81.666632983</v>
      </c>
      <c r="I29" s="1">
        <f>+'22년 시즌'!I36+'23년 시즌'!I36+'24년 시즌'!I37</f>
        <v>133</v>
      </c>
      <c r="J29" s="1">
        <f>+'22년 시즌'!J36+'23년 시즌'!J36+'24년 시즌'!J37</f>
        <v>1</v>
      </c>
      <c r="K29" s="1">
        <f>+'22년 시즌'!K36+'23년 시즌'!K36+'24년 시즌'!K37</f>
        <v>123</v>
      </c>
      <c r="L29" s="1">
        <f>+'22년 시즌'!L36+'23년 시즌'!L36+'24년 시즌'!L37</f>
        <v>25</v>
      </c>
      <c r="M29" s="1">
        <f>+'22년 시즌'!M36+'23년 시즌'!M36+'24년 시즌'!M37</f>
        <v>131</v>
      </c>
      <c r="N29" s="1">
        <f>+'22년 시즌'!N36+'23년 시즌'!N36+'24년 시즌'!N37</f>
        <v>183</v>
      </c>
      <c r="O29" s="1">
        <f>+'22년 시즌'!O36+'23년 시즌'!O36+'24년 시즌'!O37</f>
        <v>130</v>
      </c>
      <c r="P29" s="3">
        <f t="shared" si="9"/>
        <v>14.326536521268743</v>
      </c>
      <c r="Q29" s="38">
        <f t="shared" si="10"/>
        <v>1.8122456454254479</v>
      </c>
      <c r="R29" s="39">
        <f t="shared" si="11"/>
        <v>1.6285721002809768</v>
      </c>
      <c r="S29" s="39">
        <f t="shared" si="12"/>
        <v>2.1491219206052632</v>
      </c>
      <c r="T29" s="40">
        <f t="shared" si="13"/>
        <v>1.6040822942617139</v>
      </c>
      <c r="U29" s="33">
        <f t="shared" si="14"/>
        <v>0.7103825136612022</v>
      </c>
      <c r="V29" s="38">
        <f t="shared" si="15"/>
        <v>3.4408177457064246</v>
      </c>
      <c r="X29" s="104">
        <f>+H29-'통산 성적(~''23)'!H36</f>
        <v>26.666666320000004</v>
      </c>
      <c r="Y29" s="105">
        <f>+R29-'통산 성적(~''23)'!R36</f>
        <v>-0.22597447835573781</v>
      </c>
      <c r="Z29" s="105">
        <f>+((K29+L29)/H29)-('통산 성적(~''23)'!K36+'통산 성적(~''23)'!L36)/'통산 성적(~''23)'!H36</f>
        <v>-9.6846420818228918E-2</v>
      </c>
      <c r="AA29" s="104">
        <f>+(M29-'통산 성적(~''23)'!M36)/X29</f>
        <v>1.6875000219375</v>
      </c>
      <c r="AB29" s="105">
        <f>+V29-'통산 성적(~''23)'!V36</f>
        <v>-0.3228208991739665</v>
      </c>
    </row>
    <row r="30" spans="1:31" ht="17.25" x14ac:dyDescent="0.3">
      <c r="A30" s="9" t="s">
        <v>50</v>
      </c>
      <c r="B30" s="1">
        <f>+'22년 시즌'!B33+'23년 시즌'!B33+'24년 시즌'!B33</f>
        <v>19</v>
      </c>
      <c r="C30" s="1">
        <f>+'22년 시즌'!C33+'23년 시즌'!C33+'24년 시즌'!C33</f>
        <v>2</v>
      </c>
      <c r="D30" s="1">
        <f>+'22년 시즌'!D33+'23년 시즌'!D33+'24년 시즌'!D33</f>
        <v>5</v>
      </c>
      <c r="E30" s="1">
        <f>+'22년 시즌'!E33+'23년 시즌'!E33+'24년 시즌'!E33</f>
        <v>0</v>
      </c>
      <c r="F30" s="1">
        <f>+'22년 시즌'!F33+'23년 시즌'!F33+'24년 시즌'!F33</f>
        <v>207</v>
      </c>
      <c r="G30" s="1">
        <f>+'22년 시즌'!G33+'23년 시즌'!G33+'24년 시즌'!G33</f>
        <v>143</v>
      </c>
      <c r="H30" s="147">
        <f>+'22년 시즌'!H33+'23년 시즌'!H33+'24년 시즌'!H33</f>
        <v>25.9999266666</v>
      </c>
      <c r="I30" s="1">
        <f>+'22년 시즌'!I33+'23년 시즌'!I33+'24년 시즌'!I33</f>
        <v>58</v>
      </c>
      <c r="J30" s="1">
        <f>+'22년 시즌'!J33+'23년 시즌'!J33+'24년 시즌'!J33</f>
        <v>2</v>
      </c>
      <c r="K30" s="1">
        <f>+'22년 시즌'!K33+'23년 시즌'!K33+'24년 시즌'!K33</f>
        <v>61</v>
      </c>
      <c r="L30" s="1">
        <f>+'22년 시즌'!L33+'23년 시즌'!L33+'24년 시즌'!L33</f>
        <v>4</v>
      </c>
      <c r="M30" s="1">
        <f>+'22년 시즌'!M33+'23년 시즌'!M33+'24년 시즌'!M33</f>
        <v>27</v>
      </c>
      <c r="N30" s="1">
        <f>+'22년 시즌'!N33+'23년 시즌'!N33+'24년 시즌'!N33</f>
        <v>87</v>
      </c>
      <c r="O30" s="1">
        <f>+'22년 시즌'!O33+'23년 시즌'!O33+'24년 시즌'!O33</f>
        <v>68</v>
      </c>
      <c r="P30" s="3">
        <f t="shared" si="9"/>
        <v>23.538527929241695</v>
      </c>
      <c r="Q30" s="38">
        <f t="shared" si="10"/>
        <v>2.5000070513083497</v>
      </c>
      <c r="R30" s="39">
        <f t="shared" si="11"/>
        <v>2.2307755227059123</v>
      </c>
      <c r="S30" s="39">
        <f t="shared" si="12"/>
        <v>1.3684171929789475</v>
      </c>
      <c r="T30" s="40">
        <f t="shared" si="13"/>
        <v>1.0384644674665453</v>
      </c>
      <c r="U30" s="33">
        <f t="shared" si="14"/>
        <v>0.7816091954022989</v>
      </c>
      <c r="V30" s="38">
        <f t="shared" si="15"/>
        <v>4.7307825740142624</v>
      </c>
      <c r="X30" s="104">
        <f>+H30-'통산 성적(~''23)'!H33</f>
        <v>6.9999266666000004</v>
      </c>
      <c r="Y30" s="105">
        <f>+R30-'통산 성적(~''23)'!R33</f>
        <v>7.2880785863806974E-2</v>
      </c>
      <c r="Z30" s="105">
        <f>+((K30+L30)/H30)-('통산 성적(~''23)'!K33+'통산 성적(~''23)'!L33)/'통산 성적(~''23)'!H33</f>
        <v>0.34211231446624435</v>
      </c>
      <c r="AA30" s="104">
        <f>+(M30-'통산 성적(~''23)'!M33)/X30</f>
        <v>0.85715183683693019</v>
      </c>
      <c r="AB30" s="105">
        <f>+V30-'통산 성적(~''23)'!V33</f>
        <v>0.41499310033005177</v>
      </c>
    </row>
    <row r="31" spans="1:31" ht="17.25" x14ac:dyDescent="0.3">
      <c r="A31" s="9" t="s">
        <v>33</v>
      </c>
      <c r="B31" s="1">
        <f>+'22년 시즌'!B34+'23년 시즌'!B34+'24년 시즌'!B34</f>
        <v>11</v>
      </c>
      <c r="C31" s="1">
        <f>+'22년 시즌'!C34+'23년 시즌'!C34+'24년 시즌'!C34</f>
        <v>2</v>
      </c>
      <c r="D31" s="1">
        <f>+'22년 시즌'!D34+'23년 시즌'!D34+'24년 시즌'!D34</f>
        <v>3</v>
      </c>
      <c r="E31" s="1">
        <f>+'22년 시즌'!E34+'23년 시즌'!E34+'24년 시즌'!E34</f>
        <v>0</v>
      </c>
      <c r="F31" s="1">
        <f>+'22년 시즌'!F34+'23년 시즌'!F34+'24년 시즌'!F34</f>
        <v>173</v>
      </c>
      <c r="G31" s="1">
        <f>+'22년 시즌'!G34+'23년 시즌'!G34+'24년 시즌'!G34</f>
        <v>127</v>
      </c>
      <c r="H31" s="147">
        <f>+'22년 시즌'!H34+'23년 시즌'!H34+'24년 시즌'!H34</f>
        <v>23.3332993</v>
      </c>
      <c r="I31" s="1">
        <f>+'22년 시즌'!I34+'23년 시즌'!I34+'24년 시즌'!I34</f>
        <v>66</v>
      </c>
      <c r="J31" s="1">
        <f>+'22년 시즌'!J34+'23년 시즌'!J34+'24년 시즌'!J34</f>
        <v>1</v>
      </c>
      <c r="K31" s="1">
        <f>+'22년 시즌'!K34+'23년 시즌'!K34+'24년 시즌'!K34</f>
        <v>33</v>
      </c>
      <c r="L31" s="1">
        <f>+'22년 시즌'!L34+'23년 시즌'!L34+'24년 시즌'!L34</f>
        <v>9</v>
      </c>
      <c r="M31" s="1">
        <f>+'22년 시즌'!M34+'23년 시즌'!M34+'24년 시즌'!M34</f>
        <v>27</v>
      </c>
      <c r="N31" s="1">
        <f>+'22년 시즌'!N34+'23년 시즌'!N34+'24년 시즌'!N34</f>
        <v>74</v>
      </c>
      <c r="O31" s="1">
        <f>+'22년 시즌'!O34+'23년 시즌'!O34+'24년 시즌'!O34</f>
        <v>62</v>
      </c>
      <c r="P31" s="3">
        <f t="shared" si="9"/>
        <v>23.914320595030468</v>
      </c>
      <c r="Q31" s="38">
        <f t="shared" si="10"/>
        <v>1.8000026254324009</v>
      </c>
      <c r="R31" s="39">
        <f t="shared" si="11"/>
        <v>2.8285755542509157</v>
      </c>
      <c r="S31" s="39">
        <f t="shared" si="12"/>
        <v>2.1212090272727271</v>
      </c>
      <c r="T31" s="40">
        <f t="shared" si="13"/>
        <v>1.1571445449208291</v>
      </c>
      <c r="U31" s="33">
        <f t="shared" si="14"/>
        <v>0.83783783783783783</v>
      </c>
      <c r="V31" s="38">
        <f t="shared" si="15"/>
        <v>4.6285781796833163</v>
      </c>
      <c r="X31" s="104">
        <f>+H31-'통산 성적(~''23)'!H34</f>
        <v>22.3332993</v>
      </c>
      <c r="Y31" s="105">
        <f>+R31-'통산 성적(~''23)'!R34</f>
        <v>1.8285755542509157</v>
      </c>
      <c r="Z31" s="105">
        <f>+((K31+L31)/H31)-('통산 성적(~''23)'!K34+'통산 성적(~''23)'!L34)/'통산 성적(~''23)'!H34</f>
        <v>0.80000262543240086</v>
      </c>
      <c r="AA31" s="104">
        <f>+(M31-'통산 성적(~''23)'!M34)/X31</f>
        <v>1.1641808785502641</v>
      </c>
      <c r="AB31" s="105">
        <f>+V31-'통산 성적(~''23)'!V34</f>
        <v>2.6285781796833163</v>
      </c>
    </row>
    <row r="32" spans="1:31" ht="17.25" x14ac:dyDescent="0.3">
      <c r="A32" s="9" t="s">
        <v>51</v>
      </c>
      <c r="B32" s="1">
        <f>+'22년 시즌'!B31+'23년 시즌'!B31+'24년 시즌'!B30</f>
        <v>12</v>
      </c>
      <c r="C32" s="1">
        <f>+'22년 시즌'!C31+'23년 시즌'!C31+'24년 시즌'!C30</f>
        <v>2</v>
      </c>
      <c r="D32" s="1">
        <f>+'22년 시즌'!D31+'23년 시즌'!D31+'24년 시즌'!D30</f>
        <v>2</v>
      </c>
      <c r="E32" s="1">
        <f>+'22년 시즌'!E31+'23년 시즌'!E31+'24년 시즌'!E30</f>
        <v>0</v>
      </c>
      <c r="F32" s="1">
        <f>+'22년 시즌'!F31+'23년 시즌'!F31+'24년 시즌'!F30</f>
        <v>128</v>
      </c>
      <c r="G32" s="1">
        <f>+'22년 시즌'!G31+'23년 시즌'!G31+'24년 시즌'!G30</f>
        <v>96</v>
      </c>
      <c r="H32" s="147">
        <f>+'22년 시즌'!H31+'23년 시즌'!H31+'24년 시즌'!H30</f>
        <v>13.999966329999999</v>
      </c>
      <c r="I32" s="1">
        <f>+'22년 시즌'!I31+'23년 시즌'!I31+'24년 시즌'!I30</f>
        <v>37</v>
      </c>
      <c r="J32" s="1">
        <f>+'22년 시즌'!J31+'23년 시즌'!J31+'24년 시즌'!J30</f>
        <v>3</v>
      </c>
      <c r="K32" s="1">
        <f>+'22년 시즌'!K31+'23년 시즌'!K31+'24년 시즌'!K30</f>
        <v>27</v>
      </c>
      <c r="L32" s="1">
        <f>+'22년 시즌'!L31+'23년 시즌'!L31+'24년 시즌'!L30</f>
        <v>5</v>
      </c>
      <c r="M32" s="1">
        <f>+'22년 시즌'!M31+'23년 시즌'!M31+'24년 시즌'!M30</f>
        <v>13</v>
      </c>
      <c r="N32" s="1">
        <f>+'22년 시즌'!N31+'23년 시즌'!N31+'24년 시즌'!N30</f>
        <v>55</v>
      </c>
      <c r="O32" s="1">
        <f>+'22년 시즌'!O31+'23년 시즌'!O31+'24년 시즌'!O30</f>
        <v>33</v>
      </c>
      <c r="P32" s="3">
        <f t="shared" si="9"/>
        <v>21.214336734765563</v>
      </c>
      <c r="Q32" s="38">
        <f t="shared" si="10"/>
        <v>2.2857197828703635</v>
      </c>
      <c r="R32" s="39">
        <f t="shared" si="11"/>
        <v>2.642863498943858</v>
      </c>
      <c r="S32" s="39">
        <f t="shared" si="12"/>
        <v>1.1666638608333333</v>
      </c>
      <c r="T32" s="40">
        <f t="shared" si="13"/>
        <v>0.92857366179108525</v>
      </c>
      <c r="U32" s="33">
        <f t="shared" si="14"/>
        <v>0.6</v>
      </c>
      <c r="V32" s="38">
        <f t="shared" si="15"/>
        <v>4.9285832818142215</v>
      </c>
      <c r="X32" s="104" t="s">
        <v>111</v>
      </c>
      <c r="Y32" s="105">
        <f>+R32-'통산 성적(~''23)'!R31</f>
        <v>0.10440196048231964</v>
      </c>
      <c r="Z32" s="140">
        <f>+(K32+L32)-('통산 성적(~''23)'!K31+'통산 성적(~''23)'!L31)</f>
        <v>4</v>
      </c>
      <c r="AA32" s="131">
        <f>+M32-'통산 성적(~''23)'!M31</f>
        <v>2</v>
      </c>
      <c r="AB32" s="105">
        <f>+V32-'통산 성적(~''23)'!V31</f>
        <v>0.23627558950652894</v>
      </c>
    </row>
    <row r="33" spans="1:28" ht="17.25" x14ac:dyDescent="0.3">
      <c r="A33" s="9" t="s">
        <v>47</v>
      </c>
      <c r="B33" s="1">
        <f>+'22년 시즌'!B35+'23년 시즌'!B35+'24년 시즌'!B36</f>
        <v>8</v>
      </c>
      <c r="C33" s="1">
        <f>+'22년 시즌'!C35+'23년 시즌'!C35+'24년 시즌'!C36</f>
        <v>2</v>
      </c>
      <c r="D33" s="1">
        <f>+'22년 시즌'!D35+'23년 시즌'!D35+'24년 시즌'!D36</f>
        <v>2</v>
      </c>
      <c r="E33" s="1">
        <f>+'22년 시즌'!E35+'23년 시즌'!E35+'24년 시즌'!E36</f>
        <v>1</v>
      </c>
      <c r="F33" s="1">
        <f>+'22년 시즌'!F35+'23년 시즌'!F35+'24년 시즌'!F36</f>
        <v>102</v>
      </c>
      <c r="G33" s="1">
        <f>+'22년 시즌'!G35+'23년 시즌'!G35+'24년 시즌'!G36</f>
        <v>55</v>
      </c>
      <c r="H33" s="147">
        <f>+'22년 시즌'!H35+'23년 시즌'!H35+'24년 시즌'!H36</f>
        <v>13.666633329933001</v>
      </c>
      <c r="I33" s="1">
        <f>+'22년 시즌'!I35+'23년 시즌'!I35+'24년 시즌'!I36</f>
        <v>16</v>
      </c>
      <c r="J33" s="1">
        <f>+'22년 시즌'!J35+'23년 시즌'!J35+'24년 시즌'!J36</f>
        <v>1</v>
      </c>
      <c r="K33" s="1">
        <f>+'22년 시즌'!K35+'23년 시즌'!K35+'24년 시즌'!K36</f>
        <v>45</v>
      </c>
      <c r="L33" s="1">
        <f>+'22년 시즌'!L35+'23년 시즌'!L35+'24년 시즌'!L36</f>
        <v>1</v>
      </c>
      <c r="M33" s="1">
        <f>+'22년 시즌'!M35+'23년 시즌'!M35+'24년 시즌'!M36</f>
        <v>13</v>
      </c>
      <c r="N33" s="1">
        <f>+'22년 시즌'!N35+'23년 시즌'!N35+'24년 시즌'!N36</f>
        <v>36</v>
      </c>
      <c r="O33" s="1">
        <f>+'22년 시즌'!O35+'23년 시즌'!O35+'24년 시즌'!O36</f>
        <v>21</v>
      </c>
      <c r="P33" s="3">
        <f t="shared" si="9"/>
        <v>13.829302026128666</v>
      </c>
      <c r="Q33" s="38">
        <f t="shared" si="10"/>
        <v>3.3658618687932202</v>
      </c>
      <c r="R33" s="39">
        <f t="shared" si="11"/>
        <v>1.1707345630585113</v>
      </c>
      <c r="S33" s="39">
        <f t="shared" si="12"/>
        <v>1.7083291662416251</v>
      </c>
      <c r="T33" s="40">
        <f t="shared" si="13"/>
        <v>0.95122183248504044</v>
      </c>
      <c r="U33" s="33">
        <f t="shared" si="14"/>
        <v>0.58333333333333337</v>
      </c>
      <c r="V33" s="38">
        <f t="shared" si="15"/>
        <v>4.5365964318517316</v>
      </c>
      <c r="X33" s="104">
        <f>+H33-'통산 성적(~''23)'!H35</f>
        <v>0.66666666333300029</v>
      </c>
      <c r="Y33" s="105">
        <f>+R33-'통산 성적(~''23)'!R35</f>
        <v>-6.0037823543663382E-2</v>
      </c>
      <c r="Z33" s="105">
        <f>+((K33+L33)/H33)-('통산 성적(~''23)'!K35+'통산 성적(~''23)'!L35)/'통산 성적(~''23)'!H35</f>
        <v>5.8161079799875726E-2</v>
      </c>
      <c r="AA33" s="107">
        <f>+(M33-'통산 성적(~''23)'!M35)/X33</f>
        <v>0</v>
      </c>
      <c r="AB33" s="105">
        <f>+V33-'통산 성적(~''23)'!V35</f>
        <v>-1.8767437437876566E-3</v>
      </c>
    </row>
    <row r="34" spans="1:28" ht="17.25" x14ac:dyDescent="0.3">
      <c r="A34" s="9" t="s">
        <v>59</v>
      </c>
      <c r="B34" s="1">
        <f>+'22년 시즌'!B29+'23년 시즌'!B29+'24년 시즌'!B28</f>
        <v>15</v>
      </c>
      <c r="C34" s="1">
        <f>+'22년 시즌'!C29+'23년 시즌'!C29+'24년 시즌'!C28</f>
        <v>1</v>
      </c>
      <c r="D34" s="1">
        <f>+'22년 시즌'!D29+'23년 시즌'!D29+'24년 시즌'!D28</f>
        <v>2</v>
      </c>
      <c r="E34" s="1">
        <f>+'22년 시즌'!E29+'23년 시즌'!E29+'24년 시즌'!E28</f>
        <v>0</v>
      </c>
      <c r="F34" s="1">
        <f>+'22년 시즌'!F29+'23년 시즌'!F29+'24년 시즌'!F28</f>
        <v>105</v>
      </c>
      <c r="G34" s="1">
        <f>+'22년 시즌'!G29+'23년 시즌'!G29+'24년 시즌'!G28</f>
        <v>52</v>
      </c>
      <c r="H34" s="147">
        <f>+'22년 시즌'!H29+'23년 시즌'!H29+'24년 시즌'!H28</f>
        <v>8.9996599993300013</v>
      </c>
      <c r="I34" s="1">
        <f>+'22년 시즌'!I29+'23년 시즌'!I29+'24년 시즌'!I28</f>
        <v>19</v>
      </c>
      <c r="J34" s="1">
        <f>+'22년 시즌'!J29+'23년 시즌'!J29+'24년 시즌'!J28</f>
        <v>0</v>
      </c>
      <c r="K34" s="1">
        <f>+'22년 시즌'!K29+'23년 시즌'!K29+'24년 시즌'!K28</f>
        <v>48</v>
      </c>
      <c r="L34" s="1">
        <f>+'22년 시즌'!L29+'23년 시즌'!L29+'24년 시즌'!L28</f>
        <v>4</v>
      </c>
      <c r="M34" s="1">
        <f>+'22년 시즌'!M29+'23년 시즌'!M29+'24년 시즌'!M28</f>
        <v>5</v>
      </c>
      <c r="N34" s="1">
        <f>+'22년 시즌'!N29+'23년 시즌'!N29+'24년 시즌'!N28</f>
        <v>56</v>
      </c>
      <c r="O34" s="1">
        <f>+'22년 시즌'!O29+'23년 시즌'!O29+'24년 시즌'!O28</f>
        <v>36</v>
      </c>
      <c r="P34" s="3">
        <f t="shared" si="9"/>
        <v>36.001360054059916</v>
      </c>
      <c r="Q34" s="38">
        <f t="shared" si="10"/>
        <v>5.7779960580589993</v>
      </c>
      <c r="R34" s="39">
        <f t="shared" si="11"/>
        <v>2.1111908673677111</v>
      </c>
      <c r="S34" s="39">
        <f t="shared" si="12"/>
        <v>0.59997733328866676</v>
      </c>
      <c r="T34" s="40">
        <f t="shared" si="13"/>
        <v>0.55557654404413448</v>
      </c>
      <c r="U34" s="33">
        <f t="shared" si="14"/>
        <v>0.6428571428571429</v>
      </c>
      <c r="V34" s="38">
        <f t="shared" si="15"/>
        <v>7.88918692542671</v>
      </c>
      <c r="X34" s="104" t="s">
        <v>111</v>
      </c>
      <c r="Y34" s="105">
        <f>+R34-'통산 성적(~''23)'!R29</f>
        <v>-0.12761510278154242</v>
      </c>
      <c r="Z34" s="140">
        <v>1</v>
      </c>
      <c r="AA34" s="131">
        <f>+M34-'통산 성적(~''23)'!M29</f>
        <v>1</v>
      </c>
      <c r="AB34" s="105">
        <f>+V34-'통산 성적(~''23)'!V29</f>
        <v>0.42650035826253063</v>
      </c>
    </row>
    <row r="35" spans="1:28" ht="17.25" x14ac:dyDescent="0.3">
      <c r="A35" s="9" t="s">
        <v>129</v>
      </c>
      <c r="B35" s="1">
        <f>+'24년 시즌'!B35</f>
        <v>4</v>
      </c>
      <c r="C35" s="1">
        <f>+'24년 시즌'!C35</f>
        <v>0</v>
      </c>
      <c r="D35" s="1">
        <f>+'24년 시즌'!D35</f>
        <v>2</v>
      </c>
      <c r="E35" s="1">
        <f>+'24년 시즌'!E35</f>
        <v>0</v>
      </c>
      <c r="F35" s="1">
        <f>+'24년 시즌'!F35</f>
        <v>50</v>
      </c>
      <c r="G35" s="1">
        <f>+'24년 시즌'!G35</f>
        <v>41</v>
      </c>
      <c r="H35" s="147">
        <f>+'24년 시즌'!H35</f>
        <v>4.6666666666600003</v>
      </c>
      <c r="I35" s="1">
        <f>+'24년 시즌'!I35</f>
        <v>25</v>
      </c>
      <c r="J35" s="1">
        <f>+'24년 시즌'!J35</f>
        <v>2</v>
      </c>
      <c r="K35" s="1">
        <f>+'24년 시즌'!K35</f>
        <v>7</v>
      </c>
      <c r="L35" s="1">
        <f>+'24년 시즌'!L35</f>
        <v>2</v>
      </c>
      <c r="M35" s="1">
        <f>+'24년 시즌'!M35</f>
        <v>5</v>
      </c>
      <c r="N35" s="1">
        <f>+'24년 시즌'!N35</f>
        <v>31</v>
      </c>
      <c r="O35" s="1">
        <f>+'24년 시즌'!O35</f>
        <v>23</v>
      </c>
      <c r="P35" s="3">
        <f t="shared" si="9"/>
        <v>44.35714285720622</v>
      </c>
      <c r="Q35" s="70" t="s">
        <v>131</v>
      </c>
      <c r="R35" s="71" t="s">
        <v>131</v>
      </c>
      <c r="S35" s="71" t="s">
        <v>131</v>
      </c>
      <c r="T35" s="126" t="s">
        <v>131</v>
      </c>
      <c r="U35" s="33">
        <f t="shared" si="14"/>
        <v>0.74193548387096775</v>
      </c>
      <c r="V35" s="70" t="s">
        <v>131</v>
      </c>
      <c r="X35" s="104"/>
      <c r="Y35" s="105"/>
      <c r="Z35" s="106"/>
      <c r="AA35" s="104"/>
      <c r="AB35" s="105"/>
    </row>
    <row r="36" spans="1:28" ht="17.25" x14ac:dyDescent="0.3">
      <c r="A36" s="9" t="s">
        <v>130</v>
      </c>
      <c r="B36" s="1">
        <f>+'24년 시즌'!B32</f>
        <v>1</v>
      </c>
      <c r="C36" s="1">
        <f>+'24년 시즌'!C32</f>
        <v>0</v>
      </c>
      <c r="D36" s="1">
        <f>+'24년 시즌'!D32</f>
        <v>0</v>
      </c>
      <c r="E36" s="1">
        <f>+'24년 시즌'!E32</f>
        <v>0</v>
      </c>
      <c r="F36" s="1">
        <f>+'24년 시즌'!F32</f>
        <v>3</v>
      </c>
      <c r="G36" s="1">
        <f>+'24년 시즌'!G32</f>
        <v>1</v>
      </c>
      <c r="H36" s="147">
        <f>+'24년 시즌'!H32</f>
        <v>0.3333333</v>
      </c>
      <c r="I36" s="1">
        <f>+'24년 시즌'!I32</f>
        <v>0</v>
      </c>
      <c r="J36" s="1">
        <f>+'24년 시즌'!J32</f>
        <v>0</v>
      </c>
      <c r="K36" s="1">
        <f>+'24년 시즌'!K32</f>
        <v>2</v>
      </c>
      <c r="L36" s="1">
        <f>+'24년 시즌'!L32</f>
        <v>0</v>
      </c>
      <c r="M36" s="1">
        <f>+'24년 시즌'!M32</f>
        <v>0</v>
      </c>
      <c r="N36" s="1">
        <f>+'24년 시즌'!N32</f>
        <v>0</v>
      </c>
      <c r="O36" s="1">
        <f>+'24년 시즌'!O32</f>
        <v>0</v>
      </c>
      <c r="P36" s="3">
        <f t="shared" si="9"/>
        <v>0</v>
      </c>
      <c r="Q36" s="70" t="s">
        <v>131</v>
      </c>
      <c r="R36" s="71" t="s">
        <v>131</v>
      </c>
      <c r="S36" s="71" t="s">
        <v>131</v>
      </c>
      <c r="T36" s="126" t="s">
        <v>89</v>
      </c>
      <c r="U36" s="33"/>
      <c r="V36" s="70" t="s">
        <v>131</v>
      </c>
      <c r="X36" s="104"/>
      <c r="Y36" s="105"/>
      <c r="Z36" s="104"/>
      <c r="AA36" s="104"/>
      <c r="AB36" s="105"/>
    </row>
    <row r="37" spans="1:28" ht="17.25" x14ac:dyDescent="0.3">
      <c r="A37" s="9" t="s">
        <v>9</v>
      </c>
      <c r="B37" s="1">
        <f>+'22년 시즌'!B30+'23년 시즌'!B30+'24년 시즌'!B29</f>
        <v>1</v>
      </c>
      <c r="C37" s="1">
        <f>+'22년 시즌'!C30+'23년 시즌'!C30+'24년 시즌'!C29</f>
        <v>0</v>
      </c>
      <c r="D37" s="1">
        <f>+'22년 시즌'!D30+'23년 시즌'!D30+'24년 시즌'!D29</f>
        <v>0</v>
      </c>
      <c r="E37" s="1">
        <f>+'22년 시즌'!E30+'23년 시즌'!E30+'24년 시즌'!E29</f>
        <v>0</v>
      </c>
      <c r="F37" s="1">
        <f>+'22년 시즌'!F30+'23년 시즌'!F30+'24년 시즌'!F29</f>
        <v>1</v>
      </c>
      <c r="G37" s="1">
        <f>+'22년 시즌'!G30+'23년 시즌'!G30+'24년 시즌'!G29</f>
        <v>0</v>
      </c>
      <c r="H37" s="147">
        <f>+'22년 시즌'!H30+'23년 시즌'!H30+'24년 시즌'!H29</f>
        <v>0</v>
      </c>
      <c r="I37" s="1">
        <f>+'22년 시즌'!I30+'23년 시즌'!I30+'24년 시즌'!I29</f>
        <v>0</v>
      </c>
      <c r="J37" s="1">
        <f>+'22년 시즌'!J30+'23년 시즌'!J30+'24년 시즌'!J29</f>
        <v>0</v>
      </c>
      <c r="K37" s="1">
        <f>+'22년 시즌'!K30+'23년 시즌'!K30+'24년 시즌'!K29</f>
        <v>1</v>
      </c>
      <c r="L37" s="1">
        <f>+'22년 시즌'!L30+'23년 시즌'!L30+'24년 시즌'!L29</f>
        <v>0</v>
      </c>
      <c r="M37" s="1">
        <f>+'22년 시즌'!M30+'23년 시즌'!M30+'24년 시즌'!M29</f>
        <v>0</v>
      </c>
      <c r="N37" s="1">
        <f>+'22년 시즌'!N30+'23년 시즌'!N30+'24년 시즌'!N29</f>
        <v>0</v>
      </c>
      <c r="O37" s="1">
        <f>+'22년 시즌'!O30+'23년 시즌'!O30+'24년 시즌'!O29</f>
        <v>0</v>
      </c>
      <c r="P37" s="3">
        <v>0</v>
      </c>
      <c r="Q37" s="70" t="s">
        <v>89</v>
      </c>
      <c r="R37" s="71" t="s">
        <v>89</v>
      </c>
      <c r="S37" s="39">
        <f>H37/B37</f>
        <v>0</v>
      </c>
      <c r="T37" s="72" t="s">
        <v>89</v>
      </c>
      <c r="U37" s="33"/>
      <c r="V37" s="73" t="s">
        <v>89</v>
      </c>
      <c r="X37" s="104" t="s">
        <v>111</v>
      </c>
      <c r="Y37" s="105" t="s">
        <v>111</v>
      </c>
      <c r="Z37" s="108" t="s">
        <v>111</v>
      </c>
      <c r="AA37" s="109" t="s">
        <v>111</v>
      </c>
      <c r="AB37" s="105" t="s">
        <v>111</v>
      </c>
    </row>
    <row r="38" spans="1:28" ht="17.25" x14ac:dyDescent="0.3">
      <c r="A38" s="11" t="s">
        <v>10</v>
      </c>
      <c r="B38" s="11">
        <f>SUM(B28:B37)</f>
        <v>143</v>
      </c>
      <c r="C38" s="11">
        <f>SUM(C28:C37)</f>
        <v>28</v>
      </c>
      <c r="D38" s="11">
        <f t="shared" ref="D38:O38" si="16">SUM(D28:D37)</f>
        <v>33</v>
      </c>
      <c r="E38" s="11">
        <f t="shared" si="16"/>
        <v>6</v>
      </c>
      <c r="F38" s="11">
        <f t="shared" si="16"/>
        <v>1763</v>
      </c>
      <c r="G38" s="11">
        <f t="shared" si="16"/>
        <v>1293</v>
      </c>
      <c r="H38" s="15">
        <f>SUM(H28:H37)</f>
        <v>254.999385208853</v>
      </c>
      <c r="I38" s="11">
        <f t="shared" si="16"/>
        <v>457</v>
      </c>
      <c r="J38" s="11">
        <f t="shared" si="16"/>
        <v>11</v>
      </c>
      <c r="K38" s="11">
        <f>SUM(K28:K37)</f>
        <v>405</v>
      </c>
      <c r="L38" s="11">
        <f t="shared" si="16"/>
        <v>64</v>
      </c>
      <c r="M38" s="11">
        <f t="shared" si="16"/>
        <v>303</v>
      </c>
      <c r="N38" s="11">
        <f t="shared" si="16"/>
        <v>627</v>
      </c>
      <c r="O38" s="11">
        <f t="shared" si="16"/>
        <v>439</v>
      </c>
      <c r="P38" s="16">
        <f t="shared" ref="P38" si="17">+O38*9/H38</f>
        <v>15.494155002624808</v>
      </c>
      <c r="Q38" s="34">
        <f t="shared" ref="Q38" si="18">(K38+L38)/H38</f>
        <v>1.8392201205343039</v>
      </c>
      <c r="R38" s="35">
        <f t="shared" ref="R38" si="19">I38/H38</f>
        <v>1.7921611835483515</v>
      </c>
      <c r="S38" s="35">
        <f t="shared" ref="S38" si="20">H38/B38</f>
        <v>1.783212483977993</v>
      </c>
      <c r="T38" s="36">
        <f t="shared" ref="T38" si="21">M38/H38</f>
        <v>1.1882381588952966</v>
      </c>
      <c r="U38" s="37">
        <f t="shared" ref="U38" si="22">O38/N38</f>
        <v>0.70015948963317387</v>
      </c>
      <c r="V38" s="34">
        <f t="shared" ref="V38" si="23">(I38+K38+L38)/H38</f>
        <v>3.6313813040826552</v>
      </c>
    </row>
    <row r="41" spans="1:28" x14ac:dyDescent="0.3">
      <c r="G41" s="128" t="s">
        <v>135</v>
      </c>
      <c r="H41" s="128" t="s">
        <v>132</v>
      </c>
      <c r="I41" s="128" t="s">
        <v>133</v>
      </c>
      <c r="J41" s="128" t="s">
        <v>134</v>
      </c>
      <c r="K41" s="128" t="s">
        <v>136</v>
      </c>
      <c r="S41" s="31"/>
      <c r="T41"/>
    </row>
    <row r="42" spans="1:28" ht="17.25" x14ac:dyDescent="0.3">
      <c r="G42" s="9" t="s">
        <v>59</v>
      </c>
      <c r="H42" s="129"/>
      <c r="I42" s="129">
        <v>43.661971830985912</v>
      </c>
      <c r="J42" s="129">
        <f>+(K28+L28)/F28*100</f>
        <v>16.216216216216218</v>
      </c>
      <c r="K42" s="130">
        <v>45.569620253164558</v>
      </c>
      <c r="T42"/>
    </row>
    <row r="43" spans="1:28" ht="17.25" x14ac:dyDescent="0.3">
      <c r="G43" s="9" t="s">
        <v>9</v>
      </c>
      <c r="H43" s="129"/>
      <c r="I43" s="129"/>
      <c r="J43" s="129"/>
      <c r="K43" s="130"/>
      <c r="S43" s="31"/>
      <c r="T43"/>
    </row>
    <row r="44" spans="1:28" ht="17.25" x14ac:dyDescent="0.3">
      <c r="G44" s="9" t="s">
        <v>51</v>
      </c>
      <c r="H44" s="129"/>
      <c r="I44" s="129">
        <v>24.778761061946902</v>
      </c>
      <c r="J44" s="129">
        <f t="shared" ref="J44:J51" si="24">+(K30+L30)/F30*100</f>
        <v>31.40096618357488</v>
      </c>
      <c r="K44" s="130">
        <v>25</v>
      </c>
      <c r="S44" s="31"/>
      <c r="T44"/>
    </row>
    <row r="45" spans="1:28" ht="17.25" x14ac:dyDescent="0.3">
      <c r="G45" s="9" t="s">
        <v>15</v>
      </c>
      <c r="H45" s="129">
        <v>16.666666666666664</v>
      </c>
      <c r="I45" s="129">
        <v>15.65217391304348</v>
      </c>
      <c r="J45" s="129">
        <f t="shared" si="24"/>
        <v>24.277456647398843</v>
      </c>
      <c r="K45" s="130">
        <v>17.434210526315788</v>
      </c>
      <c r="S45" s="31"/>
      <c r="T45"/>
    </row>
    <row r="46" spans="1:28" ht="17.25" x14ac:dyDescent="0.3">
      <c r="G46" s="9" t="s">
        <v>78</v>
      </c>
      <c r="H46" s="129"/>
      <c r="I46" s="129"/>
      <c r="J46" s="129">
        <f t="shared" si="24"/>
        <v>25</v>
      </c>
      <c r="K46" s="130">
        <v>66.666666666666657</v>
      </c>
      <c r="S46" s="31"/>
      <c r="T46"/>
    </row>
    <row r="47" spans="1:28" ht="17.25" x14ac:dyDescent="0.3">
      <c r="G47" s="9" t="s">
        <v>50</v>
      </c>
      <c r="H47" s="129">
        <v>37.5</v>
      </c>
      <c r="I47" s="129">
        <v>27.559055118110237</v>
      </c>
      <c r="J47" s="129">
        <f t="shared" si="24"/>
        <v>45.098039215686278</v>
      </c>
      <c r="K47" s="130">
        <v>30.882352941176471</v>
      </c>
      <c r="L47" s="127"/>
    </row>
    <row r="48" spans="1:28" ht="17.25" x14ac:dyDescent="0.3">
      <c r="G48" s="9" t="s">
        <v>33</v>
      </c>
      <c r="H48" s="129"/>
      <c r="I48" s="129">
        <v>33.333333333333329</v>
      </c>
      <c r="J48" s="129">
        <f t="shared" si="24"/>
        <v>49.523809523809526</v>
      </c>
      <c r="K48" s="130">
        <v>26.548672566371685</v>
      </c>
      <c r="L48" s="18"/>
    </row>
    <row r="49" spans="7:12" ht="17.25" x14ac:dyDescent="0.3">
      <c r="G49" s="9" t="s">
        <v>129</v>
      </c>
      <c r="H49" s="129"/>
      <c r="I49" s="129"/>
      <c r="J49" s="129">
        <f t="shared" si="24"/>
        <v>18</v>
      </c>
      <c r="K49" s="130">
        <v>19.230769230769234</v>
      </c>
      <c r="L49" s="127"/>
    </row>
    <row r="50" spans="7:12" ht="17.25" x14ac:dyDescent="0.3">
      <c r="G50" s="9" t="s">
        <v>47</v>
      </c>
      <c r="H50" s="129">
        <v>38.636363636363633</v>
      </c>
      <c r="I50" s="129">
        <v>49.056603773584904</v>
      </c>
      <c r="J50" s="129">
        <f t="shared" si="24"/>
        <v>66.666666666666657</v>
      </c>
      <c r="K50" s="130">
        <v>44.444444444444443</v>
      </c>
      <c r="L50" s="127"/>
    </row>
    <row r="51" spans="7:12" ht="17.25" x14ac:dyDescent="0.3">
      <c r="G51" s="9" t="s">
        <v>22</v>
      </c>
      <c r="H51" s="129">
        <v>29.444444444444446</v>
      </c>
      <c r="I51" s="129">
        <v>24.761904761904763</v>
      </c>
      <c r="J51" s="129">
        <f t="shared" si="24"/>
        <v>100</v>
      </c>
      <c r="K51" s="130">
        <v>27.426160337552741</v>
      </c>
      <c r="L51" s="18"/>
    </row>
  </sheetData>
  <sortState xmlns:xlrd2="http://schemas.microsoft.com/office/spreadsheetml/2017/richdata2" ref="A4:AB23">
    <sortCondition descending="1" ref="C4:C23"/>
  </sortState>
  <mergeCells count="1">
    <mergeCell ref="X2:AB2"/>
  </mergeCells>
  <phoneticPr fontId="9" type="noConversion"/>
  <conditionalFormatting sqref="P4:P23">
    <cfRule type="cellIs" dxfId="2" priority="2" operator="greaterThan">
      <formula>0.3</formula>
    </cfRule>
  </conditionalFormatting>
  <conditionalFormatting sqref="T4:T23">
    <cfRule type="cellIs" dxfId="1" priority="1" operator="greaterThan">
      <formula>0.35</formula>
    </cfRule>
  </conditionalFormatting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FF"/>
  </sheetPr>
  <dimension ref="A1:J26"/>
  <sheetViews>
    <sheetView zoomScale="70" zoomScaleNormal="70" zoomScaleSheetLayoutView="75" workbookViewId="0">
      <selection activeCell="J11" sqref="J11"/>
    </sheetView>
  </sheetViews>
  <sheetFormatPr defaultColWidth="9" defaultRowHeight="16.5" x14ac:dyDescent="0.3"/>
  <cols>
    <col min="1" max="8" width="11.375" customWidth="1"/>
    <col min="9" max="10" width="11.875" customWidth="1"/>
    <col min="11" max="12" width="8.75" customWidth="1"/>
  </cols>
  <sheetData>
    <row r="1" spans="1:10" ht="26.25" x14ac:dyDescent="0.3">
      <c r="A1" s="24" t="s">
        <v>2</v>
      </c>
    </row>
    <row r="2" spans="1:10" ht="17.25" x14ac:dyDescent="0.3">
      <c r="A2" s="4" t="s">
        <v>120</v>
      </c>
    </row>
    <row r="3" spans="1:10" ht="17.25" x14ac:dyDescent="0.3">
      <c r="A3" s="149" t="s">
        <v>27</v>
      </c>
      <c r="B3" s="114" t="s">
        <v>7</v>
      </c>
      <c r="C3" s="149" t="s">
        <v>123</v>
      </c>
      <c r="D3" s="149"/>
      <c r="E3" s="149"/>
      <c r="F3" s="149" t="s">
        <v>128</v>
      </c>
      <c r="G3" s="149"/>
      <c r="H3" s="149"/>
      <c r="I3" s="149"/>
      <c r="J3" s="114" t="s">
        <v>139</v>
      </c>
    </row>
    <row r="4" spans="1:10" ht="17.25" x14ac:dyDescent="0.3">
      <c r="A4" s="149"/>
      <c r="B4" s="114" t="s">
        <v>121</v>
      </c>
      <c r="C4" s="114" t="s">
        <v>122</v>
      </c>
      <c r="D4" s="114" t="s">
        <v>124</v>
      </c>
      <c r="E4" s="114" t="s">
        <v>125</v>
      </c>
      <c r="F4" s="114" t="s">
        <v>126</v>
      </c>
      <c r="G4" s="114" t="s">
        <v>127</v>
      </c>
      <c r="H4" s="114" t="s">
        <v>124</v>
      </c>
      <c r="I4" s="114" t="s">
        <v>125</v>
      </c>
      <c r="J4" s="114" t="s">
        <v>127</v>
      </c>
    </row>
    <row r="5" spans="1:10" ht="15" customHeight="1" x14ac:dyDescent="0.3">
      <c r="A5" s="10" t="s">
        <v>59</v>
      </c>
      <c r="B5" s="117"/>
      <c r="C5" s="142"/>
      <c r="D5" s="143"/>
      <c r="E5" s="143"/>
      <c r="F5" s="144">
        <v>0.25</v>
      </c>
      <c r="G5" s="143"/>
      <c r="H5" s="143"/>
      <c r="I5" s="144">
        <v>9.0909090909090912E-2</v>
      </c>
    </row>
    <row r="6" spans="1:10" ht="17.25" x14ac:dyDescent="0.3">
      <c r="A6" s="10" t="s">
        <v>34</v>
      </c>
      <c r="B6" s="117"/>
      <c r="C6" s="142">
        <v>0.5</v>
      </c>
      <c r="D6" s="143"/>
      <c r="E6" s="143"/>
      <c r="F6" s="144">
        <v>0.25</v>
      </c>
      <c r="G6" s="143"/>
      <c r="H6" s="143"/>
      <c r="I6" s="144">
        <v>0</v>
      </c>
    </row>
    <row r="7" spans="1:10" ht="17.25" x14ac:dyDescent="0.3">
      <c r="A7" s="10" t="s">
        <v>44</v>
      </c>
      <c r="B7" s="117">
        <v>0.75</v>
      </c>
      <c r="C7" s="142">
        <v>0.41699999999999998</v>
      </c>
      <c r="D7" s="143">
        <v>0.47399999999999998</v>
      </c>
      <c r="E7" s="143">
        <v>0.44444444444444442</v>
      </c>
      <c r="F7" s="143">
        <v>0.61111111111111116</v>
      </c>
      <c r="G7" s="143">
        <v>0.46666666666666667</v>
      </c>
      <c r="H7" s="143">
        <v>0.5625</v>
      </c>
      <c r="I7" s="143">
        <v>0.6</v>
      </c>
    </row>
    <row r="8" spans="1:10" ht="17.25" x14ac:dyDescent="0.3">
      <c r="A8" s="10" t="s">
        <v>9</v>
      </c>
      <c r="B8" s="117"/>
      <c r="C8" s="142"/>
      <c r="D8" s="143"/>
      <c r="E8" s="143"/>
      <c r="F8" s="143"/>
      <c r="G8" s="143"/>
      <c r="H8" s="143"/>
      <c r="I8" s="144">
        <v>0</v>
      </c>
    </row>
    <row r="9" spans="1:10" ht="17.25" x14ac:dyDescent="0.3">
      <c r="A9" s="10" t="s">
        <v>4</v>
      </c>
      <c r="B9" s="117">
        <v>0.45</v>
      </c>
      <c r="C9" s="142">
        <v>0.45500000000000002</v>
      </c>
      <c r="D9" s="144">
        <v>0.25</v>
      </c>
      <c r="E9" s="143">
        <v>0.33333333333333331</v>
      </c>
      <c r="F9" s="143"/>
      <c r="G9" s="143">
        <v>0.5</v>
      </c>
      <c r="H9" s="144">
        <v>0.25</v>
      </c>
      <c r="I9" s="143">
        <v>0.5</v>
      </c>
    </row>
    <row r="10" spans="1:10" ht="17.25" x14ac:dyDescent="0.3">
      <c r="A10" s="10" t="s">
        <v>51</v>
      </c>
      <c r="B10" s="117">
        <v>0.33300000000000002</v>
      </c>
      <c r="C10" s="146">
        <v>9.0999999999999998E-2</v>
      </c>
      <c r="D10" s="144">
        <v>0.2</v>
      </c>
      <c r="E10" s="143">
        <v>0.33333333333333331</v>
      </c>
      <c r="F10" s="143">
        <v>0.5</v>
      </c>
      <c r="G10" s="143"/>
      <c r="H10" s="143">
        <v>0.66666666666666663</v>
      </c>
      <c r="I10" s="144">
        <v>0.25</v>
      </c>
    </row>
    <row r="11" spans="1:10" ht="17.25" x14ac:dyDescent="0.3">
      <c r="A11" s="10" t="s">
        <v>25</v>
      </c>
      <c r="B11" s="117">
        <v>0.35699999999999998</v>
      </c>
      <c r="C11" s="142">
        <v>0.75</v>
      </c>
      <c r="D11" s="143">
        <v>0.54200000000000004</v>
      </c>
      <c r="E11" s="143">
        <v>0.58333333333333337</v>
      </c>
      <c r="F11" s="143">
        <v>0.5</v>
      </c>
      <c r="G11" s="143">
        <v>0.7</v>
      </c>
      <c r="H11" s="143">
        <v>0.59259259259259256</v>
      </c>
      <c r="I11" s="143">
        <v>0.5</v>
      </c>
    </row>
    <row r="12" spans="1:10" ht="17.25" x14ac:dyDescent="0.3">
      <c r="A12" s="10" t="s">
        <v>21</v>
      </c>
      <c r="B12" s="117">
        <v>0.36399999999999999</v>
      </c>
      <c r="C12" s="145">
        <v>0.23100000000000001</v>
      </c>
      <c r="D12" s="143">
        <v>0.33300000000000002</v>
      </c>
      <c r="E12" s="143"/>
      <c r="F12" s="144">
        <v>0.25</v>
      </c>
      <c r="G12" s="144">
        <v>0.2857142857142857</v>
      </c>
      <c r="H12" s="144">
        <v>0.25</v>
      </c>
      <c r="I12" s="144">
        <v>0.3</v>
      </c>
    </row>
    <row r="13" spans="1:10" ht="17.25" x14ac:dyDescent="0.3">
      <c r="A13" s="10" t="s">
        <v>8</v>
      </c>
      <c r="B13" s="117"/>
      <c r="C13" s="117"/>
      <c r="D13" s="143">
        <v>0.33300000000000002</v>
      </c>
      <c r="E13" s="143"/>
      <c r="F13" s="143">
        <v>0.66666666666666663</v>
      </c>
      <c r="G13" s="143"/>
      <c r="H13" s="143">
        <v>0.33333333333333331</v>
      </c>
      <c r="I13" s="144">
        <v>0.2857142857142857</v>
      </c>
    </row>
    <row r="14" spans="1:10" ht="17.25" x14ac:dyDescent="0.3">
      <c r="A14" s="10" t="s">
        <v>15</v>
      </c>
      <c r="B14" s="145">
        <v>0.25</v>
      </c>
      <c r="C14" s="117">
        <v>0.46200000000000002</v>
      </c>
      <c r="D14" s="143">
        <v>0.435</v>
      </c>
      <c r="E14" s="143">
        <v>0.83333333333333337</v>
      </c>
      <c r="F14" s="143">
        <v>0.375</v>
      </c>
      <c r="G14" s="143">
        <v>0.53333333333333333</v>
      </c>
      <c r="H14" s="143">
        <v>0.56000000000000005</v>
      </c>
      <c r="I14" s="144">
        <v>0</v>
      </c>
    </row>
    <row r="15" spans="1:10" ht="17.25" x14ac:dyDescent="0.3">
      <c r="A15" s="10" t="s">
        <v>23</v>
      </c>
      <c r="B15" s="117"/>
      <c r="C15" s="117"/>
      <c r="D15" s="144">
        <v>0.222</v>
      </c>
      <c r="E15" s="143"/>
      <c r="F15" s="144">
        <v>0.1111111111111111</v>
      </c>
      <c r="G15" s="144">
        <v>0.14285714285714285</v>
      </c>
      <c r="H15" s="143">
        <v>0.33333333333333331</v>
      </c>
      <c r="I15" s="143">
        <v>0.33333333333333331</v>
      </c>
    </row>
    <row r="16" spans="1:10" ht="17.25" x14ac:dyDescent="0.3">
      <c r="A16" s="10" t="s">
        <v>50</v>
      </c>
      <c r="B16" s="117">
        <v>0.42899999999999999</v>
      </c>
      <c r="C16" s="145">
        <v>0.2</v>
      </c>
      <c r="D16" s="143"/>
      <c r="E16" s="143">
        <v>0.66666666666666663</v>
      </c>
      <c r="F16" s="143">
        <v>0.46153846153846156</v>
      </c>
      <c r="G16" s="143">
        <v>0.46153846153846156</v>
      </c>
      <c r="H16" s="144">
        <v>9.0909090909090912E-2</v>
      </c>
      <c r="I16" s="144">
        <v>0.2857142857142857</v>
      </c>
    </row>
    <row r="17" spans="1:9" ht="17.25" x14ac:dyDescent="0.3">
      <c r="A17" s="10" t="s">
        <v>33</v>
      </c>
      <c r="B17" s="117"/>
      <c r="C17" s="117"/>
      <c r="D17" s="143"/>
      <c r="E17" s="143">
        <v>0.42857142857142855</v>
      </c>
      <c r="F17" s="143">
        <v>0.41666666666666669</v>
      </c>
      <c r="G17" s="143">
        <v>0.375</v>
      </c>
      <c r="H17" s="143">
        <v>0.35</v>
      </c>
      <c r="I17" s="143">
        <v>0.625</v>
      </c>
    </row>
    <row r="18" spans="1:9" ht="17.25" x14ac:dyDescent="0.3">
      <c r="A18" s="10" t="s">
        <v>60</v>
      </c>
      <c r="B18" s="117"/>
      <c r="C18" s="117">
        <v>0.42899999999999999</v>
      </c>
      <c r="D18" s="143">
        <v>0.61099999999999999</v>
      </c>
      <c r="E18" s="143">
        <v>0.4</v>
      </c>
      <c r="F18" s="143">
        <v>0.44444444444444442</v>
      </c>
      <c r="G18" s="144">
        <v>0.25</v>
      </c>
      <c r="H18" s="143">
        <v>0.36363636363636365</v>
      </c>
      <c r="I18" s="143">
        <v>0.41176470588235292</v>
      </c>
    </row>
    <row r="19" spans="1:9" ht="17.25" x14ac:dyDescent="0.3">
      <c r="A19" s="10" t="s">
        <v>12</v>
      </c>
      <c r="B19" s="117">
        <v>0.42899999999999999</v>
      </c>
      <c r="C19" s="117">
        <v>0.5</v>
      </c>
      <c r="D19" s="143">
        <v>0.28599999999999998</v>
      </c>
      <c r="E19" s="143">
        <v>0.5</v>
      </c>
      <c r="F19" s="143"/>
      <c r="G19" s="143">
        <v>0.5</v>
      </c>
      <c r="H19" s="143">
        <v>0.35294117647058826</v>
      </c>
      <c r="I19" s="143">
        <v>0.4</v>
      </c>
    </row>
    <row r="20" spans="1:9" ht="17.25" x14ac:dyDescent="0.3">
      <c r="A20" s="10" t="s">
        <v>24</v>
      </c>
      <c r="B20" s="117">
        <v>0.33300000000000002</v>
      </c>
      <c r="C20" s="145">
        <v>0.14299999999999999</v>
      </c>
      <c r="D20" s="144">
        <v>0.14299999999999999</v>
      </c>
      <c r="E20" s="143"/>
      <c r="F20" s="143">
        <v>0.5</v>
      </c>
      <c r="G20" s="143"/>
      <c r="H20" s="144">
        <v>0</v>
      </c>
      <c r="I20" s="144">
        <v>0</v>
      </c>
    </row>
    <row r="21" spans="1:9" ht="17.25" x14ac:dyDescent="0.3">
      <c r="A21" s="10" t="s">
        <v>14</v>
      </c>
      <c r="B21" s="117">
        <v>0.56000000000000005</v>
      </c>
      <c r="C21" s="117">
        <v>0.54500000000000004</v>
      </c>
      <c r="D21" s="143">
        <v>0.30399999999999999</v>
      </c>
      <c r="E21" s="143"/>
      <c r="F21" s="143">
        <v>0.45454545454545453</v>
      </c>
      <c r="G21" s="143">
        <v>0.46666666666666667</v>
      </c>
      <c r="H21" s="143">
        <v>0.63636363636363635</v>
      </c>
      <c r="I21" s="143">
        <v>0.75</v>
      </c>
    </row>
    <row r="22" spans="1:9" ht="17.25" x14ac:dyDescent="0.3">
      <c r="A22" s="10" t="s">
        <v>47</v>
      </c>
      <c r="B22" s="145">
        <v>0.25</v>
      </c>
      <c r="C22" s="145">
        <v>0.16700000000000001</v>
      </c>
      <c r="D22" s="143">
        <v>0.57099999999999995</v>
      </c>
      <c r="E22" s="143"/>
      <c r="F22" s="143">
        <v>0.4</v>
      </c>
      <c r="G22" s="144">
        <v>0.25</v>
      </c>
      <c r="H22" s="144">
        <v>0.2</v>
      </c>
      <c r="I22" s="143">
        <v>0.5714285714285714</v>
      </c>
    </row>
    <row r="23" spans="1:9" ht="17.25" x14ac:dyDescent="0.3">
      <c r="A23" s="10" t="s">
        <v>22</v>
      </c>
      <c r="B23" s="117">
        <v>0.5</v>
      </c>
      <c r="C23" s="145">
        <v>0.2</v>
      </c>
      <c r="D23" s="143">
        <v>0.4</v>
      </c>
      <c r="E23" s="144">
        <v>0.2</v>
      </c>
      <c r="F23" s="144">
        <v>0.22222222222222221</v>
      </c>
      <c r="G23" s="143">
        <v>0.36363636363636365</v>
      </c>
      <c r="H23" s="144">
        <v>0.27272727272727271</v>
      </c>
      <c r="I23" s="143">
        <v>0.375</v>
      </c>
    </row>
    <row r="24" spans="1:9" ht="17.25" x14ac:dyDescent="0.3">
      <c r="A24" s="10" t="s">
        <v>54</v>
      </c>
      <c r="B24" s="117"/>
      <c r="C24" s="117"/>
      <c r="D24" s="143"/>
      <c r="E24" s="144">
        <v>0.25</v>
      </c>
      <c r="F24" s="143"/>
      <c r="G24" s="143"/>
      <c r="H24" s="143">
        <v>0.33333333333333331</v>
      </c>
      <c r="I24" s="143">
        <v>0.33333333333333331</v>
      </c>
    </row>
    <row r="25" spans="1:9" ht="17.25" x14ac:dyDescent="0.3">
      <c r="A25" s="123" t="s">
        <v>10</v>
      </c>
      <c r="B25" s="124">
        <v>0.43283582089552236</v>
      </c>
      <c r="C25" s="124">
        <v>0.34285714285714286</v>
      </c>
      <c r="D25" s="125">
        <v>0.35748792270531399</v>
      </c>
      <c r="E25" s="125">
        <v>0.37</v>
      </c>
      <c r="F25" s="125">
        <v>0.38607594936708861</v>
      </c>
      <c r="G25" s="125">
        <v>0.38732394366197181</v>
      </c>
      <c r="H25" s="125">
        <v>0.42439024390243901</v>
      </c>
      <c r="I25" s="125">
        <v>0.37341772151898733</v>
      </c>
    </row>
    <row r="26" spans="1:9" x14ac:dyDescent="0.3">
      <c r="A26" s="80"/>
      <c r="B26" s="80"/>
      <c r="C26" s="80"/>
      <c r="D26" s="80"/>
      <c r="E26" s="80"/>
      <c r="F26" s="80"/>
      <c r="G26" s="80"/>
      <c r="H26" s="80"/>
      <c r="I26" s="80"/>
    </row>
  </sheetData>
  <sortState xmlns:xlrd2="http://schemas.microsoft.com/office/spreadsheetml/2017/richdata2" ref="G5:I25">
    <sortCondition ref="G5:G25"/>
  </sortState>
  <mergeCells count="3">
    <mergeCell ref="A3:A4"/>
    <mergeCell ref="C3:E3"/>
    <mergeCell ref="F3:I3"/>
  </mergeCells>
  <phoneticPr fontId="9" type="noConversion"/>
  <conditionalFormatting sqref="B5:I24">
    <cfRule type="cellIs" dxfId="0" priority="2" operator="greaterThan">
      <formula>0.499</formula>
    </cfRule>
  </conditionalFormatting>
  <pageMargins left="0.69972223043441772" right="0.69972223043441772" top="0.75" bottom="0.75" header="0.30000001192092896" footer="0.30000001192092896"/>
  <pageSetup paperSize="9" fitToWidth="0" fitToHeight="0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935D-02E3-47E1-A3C5-C6284151899D}">
  <sheetPr>
    <tabColor rgb="FFFFC000"/>
  </sheetPr>
  <dimension ref="A1:V37"/>
  <sheetViews>
    <sheetView zoomScale="70" zoomScaleNormal="70" zoomScaleSheetLayoutView="75" workbookViewId="0">
      <pane ySplit="3" topLeftCell="A4" activePane="bottomLeft" state="frozen"/>
      <selection pane="bottomLeft" activeCell="G46" sqref="G46"/>
    </sheetView>
  </sheetViews>
  <sheetFormatPr defaultColWidth="9" defaultRowHeight="16.5" x14ac:dyDescent="0.3"/>
  <cols>
    <col min="1" max="19" width="8.875" customWidth="1"/>
    <col min="20" max="20" width="8.875" style="31" customWidth="1"/>
    <col min="21" max="22" width="8.875" customWidth="1"/>
    <col min="25" max="25" width="10" bestFit="1" customWidth="1"/>
    <col min="27" max="27" width="11.125" bestFit="1" customWidth="1"/>
  </cols>
  <sheetData>
    <row r="1" spans="1:22" ht="26.25" x14ac:dyDescent="0.3">
      <c r="A1" s="24" t="s">
        <v>2</v>
      </c>
    </row>
    <row r="2" spans="1:22" ht="17.25" x14ac:dyDescent="0.3">
      <c r="A2" s="4" t="s">
        <v>1</v>
      </c>
    </row>
    <row r="3" spans="1:22" ht="34.5" x14ac:dyDescent="0.3">
      <c r="A3" s="10" t="s">
        <v>27</v>
      </c>
      <c r="B3" s="10" t="s">
        <v>46</v>
      </c>
      <c r="C3" s="10" t="s">
        <v>57</v>
      </c>
      <c r="D3" s="10" t="s">
        <v>19</v>
      </c>
      <c r="E3" s="10" t="s">
        <v>38</v>
      </c>
      <c r="F3" s="10" t="s">
        <v>53</v>
      </c>
      <c r="G3" s="10" t="s">
        <v>67</v>
      </c>
      <c r="H3" s="10" t="s">
        <v>74</v>
      </c>
      <c r="I3" s="10" t="s">
        <v>0</v>
      </c>
      <c r="J3" s="10" t="s">
        <v>75</v>
      </c>
      <c r="K3" s="10" t="s">
        <v>31</v>
      </c>
      <c r="L3" s="10" t="s">
        <v>36</v>
      </c>
      <c r="M3" s="10" t="s">
        <v>40</v>
      </c>
      <c r="N3" s="10" t="s">
        <v>29</v>
      </c>
      <c r="O3" s="10" t="s">
        <v>58</v>
      </c>
      <c r="P3" s="10" t="s">
        <v>28</v>
      </c>
      <c r="Q3" s="10" t="s">
        <v>86</v>
      </c>
      <c r="R3" s="10" t="s">
        <v>37</v>
      </c>
      <c r="S3" s="43" t="s">
        <v>85</v>
      </c>
      <c r="T3" s="10" t="s">
        <v>87</v>
      </c>
      <c r="U3" s="10" t="s">
        <v>73</v>
      </c>
      <c r="V3" s="10" t="s">
        <v>88</v>
      </c>
    </row>
    <row r="4" spans="1:22" ht="15" customHeight="1" x14ac:dyDescent="0.3">
      <c r="A4" s="10" t="s">
        <v>44</v>
      </c>
      <c r="B4" s="1">
        <f>+'22년 시즌'!B6+'23년 시즌'!B6+'24년 시즌'!B6</f>
        <v>52</v>
      </c>
      <c r="C4" s="86">
        <f t="shared" ref="C4:C24" si="0">+F4/E4</f>
        <v>0.55462184873949583</v>
      </c>
      <c r="D4" s="1">
        <f>+'22년 시즌'!D6+'23년 시즌'!D6+'24년 시즌'!D6</f>
        <v>146</v>
      </c>
      <c r="E4" s="1">
        <f>+'22년 시즌'!E6+'23년 시즌'!E6+'24년 시즌'!E6</f>
        <v>119</v>
      </c>
      <c r="F4" s="1">
        <f>+'22년 시즌'!F6+'23년 시즌'!F6+'24년 시즌'!F6</f>
        <v>66</v>
      </c>
      <c r="G4" s="1">
        <f>+'22년 시즌'!G6+'23년 시즌'!G6+'24년 시즌'!G6</f>
        <v>48</v>
      </c>
      <c r="H4" s="1">
        <f>+'22년 시즌'!H6+'23년 시즌'!H6+'24년 시즌'!H6</f>
        <v>13</v>
      </c>
      <c r="I4" s="1">
        <f>+'22년 시즌'!I6+'23년 시즌'!I6+'24년 시즌'!I6</f>
        <v>4</v>
      </c>
      <c r="J4" s="1">
        <f>+'22년 시즌'!J6+'23년 시즌'!J6+'24년 시즌'!J6</f>
        <v>1</v>
      </c>
      <c r="K4" s="1">
        <f>+'22년 시즌'!K6+'23년 시즌'!K6+'24년 시즌'!K6</f>
        <v>57</v>
      </c>
      <c r="L4" s="1">
        <f>+'22년 시즌'!L6+'23년 시즌'!L6+'24년 시즌'!L6</f>
        <v>62</v>
      </c>
      <c r="M4" s="1">
        <f>+'22년 시즌'!M6+'23년 시즌'!M6+'24년 시즌'!M6</f>
        <v>39</v>
      </c>
      <c r="N4" s="1">
        <f>+'22년 시즌'!N6+'23년 시즌'!N6+'24년 시즌'!N6</f>
        <v>25</v>
      </c>
      <c r="O4" s="1">
        <f>+'22년 시즌'!O6+'23년 시즌'!O6+'24년 시즌'!O6</f>
        <v>8</v>
      </c>
      <c r="P4" s="87">
        <f t="shared" ref="P4:P24" si="1">+O4/D4</f>
        <v>5.4794520547945202E-2</v>
      </c>
      <c r="Q4" s="46">
        <f t="shared" ref="Q4:Q24" si="2">+(G4*1+H4*2+I4*3+J4*4)/E4</f>
        <v>0.75630252100840334</v>
      </c>
      <c r="R4" s="28">
        <f t="shared" ref="R4:R24" si="3">+(F4+N4)/D4</f>
        <v>0.62328767123287676</v>
      </c>
      <c r="S4" s="58">
        <f t="shared" ref="S4:S24" si="4">+R4+Q4</f>
        <v>1.3795901922412801</v>
      </c>
      <c r="T4" s="63">
        <f t="shared" ref="T4:T24" si="5">O4/(D4-(F4+N4))</f>
        <v>0.14545454545454545</v>
      </c>
      <c r="U4" s="61">
        <f t="shared" ref="U4:U24" si="6">RANK(R4,$R$4:$R$24)</f>
        <v>1</v>
      </c>
      <c r="V4" s="69">
        <f t="shared" ref="V4:V24" si="7">RANK(S4,$S$4:$S$24)</f>
        <v>1</v>
      </c>
    </row>
    <row r="5" spans="1:22" ht="17.25" x14ac:dyDescent="0.3">
      <c r="A5" s="10" t="s">
        <v>25</v>
      </c>
      <c r="B5" s="1">
        <f>+'22년 시즌'!B10+'23년 시즌'!B10+'24년 시즌'!B10</f>
        <v>53</v>
      </c>
      <c r="C5" s="86">
        <f t="shared" si="0"/>
        <v>0.54014598540145986</v>
      </c>
      <c r="D5" s="1">
        <f>+'22년 시즌'!D10+'23년 시즌'!D10+'24년 시즌'!D10</f>
        <v>164</v>
      </c>
      <c r="E5" s="1">
        <f>+'22년 시즌'!E10+'23년 시즌'!E10+'24년 시즌'!E10</f>
        <v>137</v>
      </c>
      <c r="F5" s="1">
        <f>+'22년 시즌'!F10+'23년 시즌'!F10+'24년 시즌'!F10</f>
        <v>74</v>
      </c>
      <c r="G5" s="1">
        <f>+'22년 시즌'!G10+'23년 시즌'!G10+'24년 시즌'!G10</f>
        <v>53</v>
      </c>
      <c r="H5" s="1">
        <f>+'22년 시즌'!H10+'23년 시즌'!H10+'24년 시즌'!H10</f>
        <v>12</v>
      </c>
      <c r="I5" s="1">
        <f>+'22년 시즌'!I10+'23년 시즌'!I10+'24년 시즌'!I10</f>
        <v>8</v>
      </c>
      <c r="J5" s="1">
        <f>+'22년 시즌'!J10+'23년 시즌'!J10+'24년 시즌'!J10</f>
        <v>1</v>
      </c>
      <c r="K5" s="1">
        <f>+'22년 시즌'!K10+'23년 시즌'!K10+'24년 시즌'!K10</f>
        <v>69</v>
      </c>
      <c r="L5" s="1">
        <f>+'22년 시즌'!L10+'23년 시즌'!L10+'24년 시즌'!L10</f>
        <v>49</v>
      </c>
      <c r="M5" s="1">
        <f>+'22년 시즌'!M10+'23년 시즌'!M10+'24년 시즌'!M10</f>
        <v>79</v>
      </c>
      <c r="N5" s="1">
        <f>+'22년 시즌'!N10+'23년 시즌'!N10+'24년 시즌'!N10</f>
        <v>22</v>
      </c>
      <c r="O5" s="1">
        <f>+'22년 시즌'!O10+'23년 시즌'!O10+'24년 시즌'!O10</f>
        <v>12</v>
      </c>
      <c r="P5" s="87">
        <f t="shared" si="1"/>
        <v>7.3170731707317069E-2</v>
      </c>
      <c r="Q5" s="46">
        <f t="shared" si="2"/>
        <v>0.76642335766423353</v>
      </c>
      <c r="R5" s="28">
        <f t="shared" si="3"/>
        <v>0.58536585365853655</v>
      </c>
      <c r="S5" s="58">
        <f t="shared" si="4"/>
        <v>1.3517892113227701</v>
      </c>
      <c r="T5" s="63">
        <f t="shared" si="5"/>
        <v>0.17647058823529413</v>
      </c>
      <c r="U5" s="61">
        <f t="shared" si="6"/>
        <v>2</v>
      </c>
      <c r="V5" s="69">
        <f t="shared" si="7"/>
        <v>3</v>
      </c>
    </row>
    <row r="6" spans="1:22" ht="17.25" x14ac:dyDescent="0.3">
      <c r="A6" s="10" t="s">
        <v>15</v>
      </c>
      <c r="B6" s="1">
        <f>+'22년 시즌'!B13+'23년 시즌'!B13+'24년 시즌'!B13</f>
        <v>46</v>
      </c>
      <c r="C6" s="86">
        <f t="shared" si="0"/>
        <v>0.50980392156862742</v>
      </c>
      <c r="D6" s="1">
        <f>+'22년 시즌'!D13+'23년 시즌'!D13+'24년 시즌'!D13</f>
        <v>121</v>
      </c>
      <c r="E6" s="1">
        <f>+'22년 시즌'!E13+'23년 시즌'!E13+'24년 시즌'!E13</f>
        <v>102</v>
      </c>
      <c r="F6" s="1">
        <f>+'22년 시즌'!F13+'23년 시즌'!F13+'24년 시즌'!F13</f>
        <v>52</v>
      </c>
      <c r="G6" s="1">
        <f>+'22년 시즌'!G13+'23년 시즌'!G13+'24년 시즌'!G13</f>
        <v>29</v>
      </c>
      <c r="H6" s="1">
        <f>+'22년 시즌'!H13+'23년 시즌'!H13+'24년 시즌'!H13</f>
        <v>20</v>
      </c>
      <c r="I6" s="1">
        <f>+'22년 시즌'!I13+'23년 시즌'!I13+'24년 시즌'!I13</f>
        <v>2</v>
      </c>
      <c r="J6" s="1">
        <f>+'22년 시즌'!J13+'23년 시즌'!J13+'24년 시즌'!J13</f>
        <v>1</v>
      </c>
      <c r="K6" s="1">
        <f>+'22년 시즌'!K13+'23년 시즌'!K13+'24년 시즌'!K13</f>
        <v>40</v>
      </c>
      <c r="L6" s="1">
        <f>+'22년 시즌'!L13+'23년 시즌'!L13+'24년 시즌'!L13</f>
        <v>40</v>
      </c>
      <c r="M6" s="1">
        <f>+'22년 시즌'!M13+'23년 시즌'!M13+'24년 시즌'!M13</f>
        <v>19</v>
      </c>
      <c r="N6" s="1">
        <f>+'22년 시즌'!N13+'23년 시즌'!N13+'24년 시즌'!N13</f>
        <v>18</v>
      </c>
      <c r="O6" s="1">
        <f>+'22년 시즌'!O13+'23년 시즌'!O13+'24년 시즌'!O13</f>
        <v>5</v>
      </c>
      <c r="P6" s="87">
        <f t="shared" si="1"/>
        <v>4.1322314049586778E-2</v>
      </c>
      <c r="Q6" s="46">
        <f t="shared" si="2"/>
        <v>0.77450980392156865</v>
      </c>
      <c r="R6" s="28">
        <f t="shared" si="3"/>
        <v>0.57851239669421484</v>
      </c>
      <c r="S6" s="58">
        <f t="shared" si="4"/>
        <v>1.3530222006157835</v>
      </c>
      <c r="T6" s="63">
        <f t="shared" si="5"/>
        <v>9.8039215686274508E-2</v>
      </c>
      <c r="U6" s="61">
        <f t="shared" si="6"/>
        <v>3</v>
      </c>
      <c r="V6" s="69">
        <f t="shared" si="7"/>
        <v>2</v>
      </c>
    </row>
    <row r="7" spans="1:22" ht="17.25" x14ac:dyDescent="0.3">
      <c r="A7" s="10" t="s">
        <v>60</v>
      </c>
      <c r="B7" s="1">
        <f>+'22년 시즌'!B18+'23년 시즌'!B18+'24년 시즌'!B17</f>
        <v>40</v>
      </c>
      <c r="C7" s="86">
        <f t="shared" si="0"/>
        <v>0.43421052631578949</v>
      </c>
      <c r="D7" s="1">
        <f>+'22년 시즌'!D18+'23년 시즌'!D18+'24년 시즌'!D17</f>
        <v>89</v>
      </c>
      <c r="E7" s="1">
        <f>+'22년 시즌'!E18+'23년 시즌'!E18+'24년 시즌'!E17</f>
        <v>76</v>
      </c>
      <c r="F7" s="1">
        <f>+'22년 시즌'!F18+'23년 시즌'!F18+'24년 시즌'!F17</f>
        <v>33</v>
      </c>
      <c r="G7" s="1">
        <f>+'22년 시즌'!G18+'23년 시즌'!G18+'24년 시즌'!G17</f>
        <v>26</v>
      </c>
      <c r="H7" s="1">
        <f>+'22년 시즌'!H18+'23년 시즌'!H18+'24년 시즌'!H17</f>
        <v>5</v>
      </c>
      <c r="I7" s="1">
        <f>+'22년 시즌'!I18+'23년 시즌'!I18+'24년 시즌'!I17</f>
        <v>1</v>
      </c>
      <c r="J7" s="1">
        <f>+'22년 시즌'!J18+'23년 시즌'!J18+'24년 시즌'!J17</f>
        <v>1</v>
      </c>
      <c r="K7" s="1">
        <f>+'22년 시즌'!K18+'23년 시즌'!K18+'24년 시즌'!K17</f>
        <v>23</v>
      </c>
      <c r="L7" s="1">
        <f>+'22년 시즌'!L18+'23년 시즌'!L18+'24년 시즌'!L17</f>
        <v>17</v>
      </c>
      <c r="M7" s="1">
        <f>+'22년 시즌'!M18+'23년 시즌'!M18+'24년 시즌'!M17</f>
        <v>12</v>
      </c>
      <c r="N7" s="1">
        <f>+'22년 시즌'!N18+'23년 시즌'!N18+'24년 시즌'!N17</f>
        <v>11</v>
      </c>
      <c r="O7" s="1">
        <f>+'22년 시즌'!O18+'23년 시즌'!O18+'24년 시즌'!O17</f>
        <v>13</v>
      </c>
      <c r="P7" s="87">
        <f t="shared" si="1"/>
        <v>0.14606741573033707</v>
      </c>
      <c r="Q7" s="46">
        <f t="shared" si="2"/>
        <v>0.56578947368421051</v>
      </c>
      <c r="R7" s="28">
        <f t="shared" si="3"/>
        <v>0.4943820224719101</v>
      </c>
      <c r="S7" s="58">
        <f t="shared" si="4"/>
        <v>1.0601714961561206</v>
      </c>
      <c r="T7" s="62">
        <f t="shared" si="5"/>
        <v>0.28888888888888886</v>
      </c>
      <c r="U7" s="61">
        <f t="shared" si="6"/>
        <v>7</v>
      </c>
      <c r="V7" s="69">
        <f t="shared" si="7"/>
        <v>6</v>
      </c>
    </row>
    <row r="8" spans="1:22" ht="17.25" x14ac:dyDescent="0.3">
      <c r="A8" s="10" t="s">
        <v>14</v>
      </c>
      <c r="B8" s="1">
        <f>+'22년 시즌'!B21+'23년 시즌'!B21+'24년 시즌'!B20</f>
        <v>53</v>
      </c>
      <c r="C8" s="86">
        <f t="shared" si="0"/>
        <v>0.48695652173913045</v>
      </c>
      <c r="D8" s="1">
        <f>+'22년 시즌'!D21+'23년 시즌'!D21+'24년 시즌'!D20</f>
        <v>131</v>
      </c>
      <c r="E8" s="1">
        <f>+'22년 시즌'!E21+'23년 시즌'!E21+'24년 시즌'!E20</f>
        <v>115</v>
      </c>
      <c r="F8" s="1">
        <f>+'22년 시즌'!F21+'23년 시즌'!F21+'24년 시즌'!F20</f>
        <v>56</v>
      </c>
      <c r="G8" s="1">
        <f>+'22년 시즌'!G21+'23년 시즌'!G21+'24년 시즌'!G20</f>
        <v>41</v>
      </c>
      <c r="H8" s="1">
        <f>+'22년 시즌'!H21+'23년 시즌'!H21+'24년 시즌'!H20</f>
        <v>13</v>
      </c>
      <c r="I8" s="1">
        <f>+'22년 시즌'!I21+'23년 시즌'!I21+'24년 시즌'!I20</f>
        <v>0</v>
      </c>
      <c r="J8" s="1">
        <f>+'22년 시즌'!J21+'23년 시즌'!J21+'24년 시즌'!J20</f>
        <v>2</v>
      </c>
      <c r="K8" s="1">
        <f>+'22년 시즌'!K21+'23년 시즌'!K21+'24년 시즌'!K20</f>
        <v>47</v>
      </c>
      <c r="L8" s="1">
        <f>+'22년 시즌'!L21+'23년 시즌'!L21+'24년 시즌'!L20</f>
        <v>43</v>
      </c>
      <c r="M8" s="1">
        <f>+'22년 시즌'!M21+'23년 시즌'!M21+'24년 시즌'!M20</f>
        <v>20</v>
      </c>
      <c r="N8" s="1">
        <f>+'22년 시즌'!N21+'23년 시즌'!N21+'24년 시즌'!N20</f>
        <v>16</v>
      </c>
      <c r="O8" s="1">
        <f>+'22년 시즌'!O21+'23년 시즌'!O21+'24년 시즌'!O20</f>
        <v>14</v>
      </c>
      <c r="P8" s="87">
        <f t="shared" si="1"/>
        <v>0.10687022900763359</v>
      </c>
      <c r="Q8" s="46">
        <f t="shared" si="2"/>
        <v>0.65217391304347827</v>
      </c>
      <c r="R8" s="28">
        <f t="shared" si="3"/>
        <v>0.54961832061068705</v>
      </c>
      <c r="S8" s="58">
        <f t="shared" si="4"/>
        <v>1.2017922336541653</v>
      </c>
      <c r="T8" s="62">
        <f t="shared" si="5"/>
        <v>0.23728813559322035</v>
      </c>
      <c r="U8" s="61">
        <f t="shared" si="6"/>
        <v>4</v>
      </c>
      <c r="V8" s="69">
        <f t="shared" si="7"/>
        <v>4</v>
      </c>
    </row>
    <row r="9" spans="1:22" ht="17.25" x14ac:dyDescent="0.3">
      <c r="A9" s="10" t="s">
        <v>50</v>
      </c>
      <c r="B9" s="1">
        <f>+'22년 시즌'!B16+'23년 시즌'!B16+'24년 시즌'!B15</f>
        <v>37</v>
      </c>
      <c r="C9" s="86">
        <f t="shared" si="0"/>
        <v>0.35</v>
      </c>
      <c r="D9" s="1">
        <f>+'22년 시즌'!D16+'23년 시즌'!D16+'24년 시즌'!D15</f>
        <v>68</v>
      </c>
      <c r="E9" s="1">
        <f>+'22년 시즌'!E16+'23년 시즌'!E16+'24년 시즌'!E15</f>
        <v>60</v>
      </c>
      <c r="F9" s="1">
        <f>+'22년 시즌'!F16+'23년 시즌'!F16+'24년 시즌'!F15</f>
        <v>21</v>
      </c>
      <c r="G9" s="1">
        <f>+'22년 시즌'!G16+'23년 시즌'!G16+'24년 시즌'!G15</f>
        <v>16</v>
      </c>
      <c r="H9" s="1">
        <f>+'22년 시즌'!H16+'23년 시즌'!H16+'24년 시즌'!H15</f>
        <v>5</v>
      </c>
      <c r="I9" s="1">
        <f>+'22년 시즌'!I16+'23년 시즌'!I16+'24년 시즌'!I15</f>
        <v>0</v>
      </c>
      <c r="J9" s="1">
        <f>+'22년 시즌'!J16+'23년 시즌'!J16+'24년 시즌'!J15</f>
        <v>0</v>
      </c>
      <c r="K9" s="1">
        <f>+'22년 시즌'!K16+'23년 시즌'!K16+'24년 시즌'!K15</f>
        <v>17</v>
      </c>
      <c r="L9" s="1">
        <f>+'22년 시즌'!L16+'23년 시즌'!L16+'24년 시즌'!L15</f>
        <v>22</v>
      </c>
      <c r="M9" s="1">
        <f>+'22년 시즌'!M16+'23년 시즌'!M16+'24년 시즌'!M15</f>
        <v>13</v>
      </c>
      <c r="N9" s="1">
        <f>+'22년 시즌'!N16+'23년 시즌'!N16+'24년 시즌'!N15</f>
        <v>7</v>
      </c>
      <c r="O9" s="1">
        <f>+'22년 시즌'!O16+'23년 시즌'!O16+'24년 시즌'!O15</f>
        <v>13</v>
      </c>
      <c r="P9" s="87">
        <f t="shared" si="1"/>
        <v>0.19117647058823528</v>
      </c>
      <c r="Q9" s="46">
        <f t="shared" si="2"/>
        <v>0.43333333333333335</v>
      </c>
      <c r="R9" s="28">
        <f t="shared" si="3"/>
        <v>0.41176470588235292</v>
      </c>
      <c r="S9" s="58">
        <f t="shared" si="4"/>
        <v>0.84509803921568627</v>
      </c>
      <c r="T9" s="74">
        <f t="shared" si="5"/>
        <v>0.32500000000000001</v>
      </c>
      <c r="U9" s="61">
        <f t="shared" si="6"/>
        <v>13</v>
      </c>
      <c r="V9" s="69">
        <f t="shared" si="7"/>
        <v>11</v>
      </c>
    </row>
    <row r="10" spans="1:22" ht="17.25" x14ac:dyDescent="0.3">
      <c r="A10" s="10" t="s">
        <v>33</v>
      </c>
      <c r="B10" s="1">
        <f>+'22년 시즌'!B17+'23년 시즌'!B17+'24년 시즌'!B16</f>
        <v>28</v>
      </c>
      <c r="C10" s="86">
        <f t="shared" si="0"/>
        <v>0.39393939393939392</v>
      </c>
      <c r="D10" s="1">
        <f>+'22년 시즌'!D17+'23년 시즌'!D17+'24년 시즌'!D16</f>
        <v>96</v>
      </c>
      <c r="E10" s="1">
        <f>+'22년 시즌'!E17+'23년 시즌'!E17+'24년 시즌'!E16</f>
        <v>66</v>
      </c>
      <c r="F10" s="1">
        <f>+'22년 시즌'!F17+'23년 시즌'!F17+'24년 시즌'!F16</f>
        <v>26</v>
      </c>
      <c r="G10" s="1">
        <f>+'22년 시즌'!G17+'23년 시즌'!G17+'24년 시즌'!G16</f>
        <v>19</v>
      </c>
      <c r="H10" s="1">
        <f>+'22년 시즌'!H17+'23년 시즌'!H17+'24년 시즌'!H16</f>
        <v>3</v>
      </c>
      <c r="I10" s="1">
        <f>+'22년 시즌'!I17+'23년 시즌'!I17+'24년 시즌'!I16</f>
        <v>4</v>
      </c>
      <c r="J10" s="1">
        <f>+'22년 시즌'!J17+'23년 시즌'!J17+'24년 시즌'!J16</f>
        <v>0</v>
      </c>
      <c r="K10" s="1">
        <f>+'22년 시즌'!K17+'23년 시즌'!K17+'24년 시즌'!K16</f>
        <v>27</v>
      </c>
      <c r="L10" s="1">
        <f>+'22년 시즌'!L17+'23년 시즌'!L17+'24년 시즌'!L16</f>
        <v>14</v>
      </c>
      <c r="M10" s="1">
        <f>+'22년 시즌'!M17+'23년 시즌'!M17+'24년 시즌'!M16</f>
        <v>23</v>
      </c>
      <c r="N10" s="1">
        <f>+'22년 시즌'!N17+'23년 시즌'!N17+'24년 시즌'!N16</f>
        <v>19</v>
      </c>
      <c r="O10" s="1">
        <f>+'22년 시즌'!O17+'23년 시즌'!O17+'24년 시즌'!O16</f>
        <v>12</v>
      </c>
      <c r="P10" s="87">
        <f t="shared" si="1"/>
        <v>0.125</v>
      </c>
      <c r="Q10" s="46">
        <f t="shared" si="2"/>
        <v>0.56060606060606055</v>
      </c>
      <c r="R10" s="28">
        <f t="shared" si="3"/>
        <v>0.46875</v>
      </c>
      <c r="S10" s="58">
        <f t="shared" si="4"/>
        <v>1.0293560606060606</v>
      </c>
      <c r="T10" s="66">
        <f t="shared" si="5"/>
        <v>0.23529411764705882</v>
      </c>
      <c r="U10" s="61">
        <f t="shared" si="6"/>
        <v>9</v>
      </c>
      <c r="V10" s="69">
        <f t="shared" si="7"/>
        <v>7</v>
      </c>
    </row>
    <row r="11" spans="1:22" ht="17.25" x14ac:dyDescent="0.3">
      <c r="A11" s="10" t="s">
        <v>4</v>
      </c>
      <c r="B11" s="1">
        <f>+'22년 시즌'!B8+'23년 시즌'!B8+'24년 시즌'!B8</f>
        <v>43</v>
      </c>
      <c r="C11" s="86">
        <f t="shared" si="0"/>
        <v>0.37349397590361444</v>
      </c>
      <c r="D11" s="1">
        <f>+'22년 시즌'!D8+'23년 시즌'!D8+'24년 시즌'!D8</f>
        <v>110</v>
      </c>
      <c r="E11" s="1">
        <f>+'22년 시즌'!E8+'23년 시즌'!E8+'24년 시즌'!E8</f>
        <v>83</v>
      </c>
      <c r="F11" s="1">
        <f>+'22년 시즌'!F8+'23년 시즌'!F8+'24년 시즌'!F8</f>
        <v>31</v>
      </c>
      <c r="G11" s="1">
        <f>+'22년 시즌'!G8+'23년 시즌'!G8+'24년 시즌'!G8</f>
        <v>20</v>
      </c>
      <c r="H11" s="1">
        <f>+'22년 시즌'!H8+'23년 시즌'!H8+'24년 시즌'!H8</f>
        <v>7</v>
      </c>
      <c r="I11" s="1">
        <f>+'22년 시즌'!I8+'23년 시즌'!I8+'24년 시즌'!I8</f>
        <v>3</v>
      </c>
      <c r="J11" s="1">
        <f>+'22년 시즌'!J8+'23년 시즌'!J8+'24년 시즌'!J8</f>
        <v>1</v>
      </c>
      <c r="K11" s="1">
        <f>+'22년 시즌'!K8+'23년 시즌'!K8+'24년 시즌'!K8</f>
        <v>35</v>
      </c>
      <c r="L11" s="1">
        <f>+'22년 시즌'!L8+'23년 시즌'!L8+'24년 시즌'!L8</f>
        <v>33</v>
      </c>
      <c r="M11" s="1">
        <f>+'22년 시즌'!M8+'23년 시즌'!M8+'24년 시즌'!M8</f>
        <v>19</v>
      </c>
      <c r="N11" s="1">
        <f>+'22년 시즌'!N8+'23년 시즌'!N8+'24년 시즌'!N8</f>
        <v>26</v>
      </c>
      <c r="O11" s="1">
        <f>+'22년 시즌'!O8+'23년 시즌'!O8+'24년 시즌'!O8</f>
        <v>21</v>
      </c>
      <c r="P11" s="87">
        <f t="shared" si="1"/>
        <v>0.19090909090909092</v>
      </c>
      <c r="Q11" s="46">
        <f t="shared" si="2"/>
        <v>0.5662650602409639</v>
      </c>
      <c r="R11" s="28">
        <f t="shared" si="3"/>
        <v>0.51818181818181819</v>
      </c>
      <c r="S11" s="58">
        <f t="shared" si="4"/>
        <v>1.0844468784227821</v>
      </c>
      <c r="T11" s="62">
        <f t="shared" si="5"/>
        <v>0.39622641509433965</v>
      </c>
      <c r="U11" s="61">
        <f t="shared" si="6"/>
        <v>6</v>
      </c>
      <c r="V11" s="69">
        <f t="shared" si="7"/>
        <v>5</v>
      </c>
    </row>
    <row r="12" spans="1:22" ht="17.25" x14ac:dyDescent="0.3">
      <c r="A12" s="10" t="s">
        <v>22</v>
      </c>
      <c r="B12" s="1">
        <f>+'22년 시즌'!B23+'23년 시즌'!B23+'24년 시즌'!B22</f>
        <v>43</v>
      </c>
      <c r="C12" s="86">
        <f t="shared" si="0"/>
        <v>0.34065934065934067</v>
      </c>
      <c r="D12" s="1">
        <f>+'22년 시즌'!D23+'23년 시즌'!D23+'24년 시즌'!D22</f>
        <v>112</v>
      </c>
      <c r="E12" s="1">
        <f>+'22년 시즌'!E23+'23년 시즌'!E23+'24년 시즌'!E22</f>
        <v>91</v>
      </c>
      <c r="F12" s="1">
        <f>+'22년 시즌'!F23+'23년 시즌'!F23+'24년 시즌'!F22</f>
        <v>31</v>
      </c>
      <c r="G12" s="1">
        <f>+'22년 시즌'!G23+'23년 시즌'!G23+'24년 시즌'!G22</f>
        <v>19</v>
      </c>
      <c r="H12" s="1">
        <f>+'22년 시즌'!H23+'23년 시즌'!H23+'24년 시즌'!H22</f>
        <v>10</v>
      </c>
      <c r="I12" s="1">
        <f>+'22년 시즌'!I23+'23년 시즌'!I23+'24년 시즌'!I22</f>
        <v>2</v>
      </c>
      <c r="J12" s="1">
        <f>+'22년 시즌'!J23+'23년 시즌'!J23+'24년 시즌'!J22</f>
        <v>0</v>
      </c>
      <c r="K12" s="1">
        <f>+'22년 시즌'!K23+'23년 시즌'!K23+'24년 시즌'!K22</f>
        <v>27</v>
      </c>
      <c r="L12" s="1">
        <f>+'22년 시즌'!L23+'23년 시즌'!L23+'24년 시즌'!L22</f>
        <v>25</v>
      </c>
      <c r="M12" s="1">
        <f>+'22년 시즌'!M23+'23년 시즌'!M23+'24년 시즌'!M22</f>
        <v>17</v>
      </c>
      <c r="N12" s="1">
        <f>+'22년 시즌'!N23+'23년 시즌'!N23+'24년 시즌'!N22</f>
        <v>20</v>
      </c>
      <c r="O12" s="1">
        <f>+'22년 시즌'!O23+'23년 시즌'!O23+'24년 시즌'!O22</f>
        <v>20</v>
      </c>
      <c r="P12" s="87">
        <f t="shared" si="1"/>
        <v>0.17857142857142858</v>
      </c>
      <c r="Q12" s="46">
        <f t="shared" si="2"/>
        <v>0.49450549450549453</v>
      </c>
      <c r="R12" s="28">
        <f t="shared" si="3"/>
        <v>0.45535714285714285</v>
      </c>
      <c r="S12" s="58">
        <f t="shared" si="4"/>
        <v>0.94986263736263732</v>
      </c>
      <c r="T12" s="62">
        <f t="shared" si="5"/>
        <v>0.32786885245901637</v>
      </c>
      <c r="U12" s="61">
        <f t="shared" si="6"/>
        <v>11</v>
      </c>
      <c r="V12" s="69">
        <f t="shared" si="7"/>
        <v>8</v>
      </c>
    </row>
    <row r="13" spans="1:22" ht="17.25" x14ac:dyDescent="0.3">
      <c r="A13" s="10" t="s">
        <v>12</v>
      </c>
      <c r="B13" s="1">
        <f>+'22년 시즌'!B19+'23년 시즌'!B19+'24년 시즌'!B18</f>
        <v>30</v>
      </c>
      <c r="C13" s="86">
        <f t="shared" si="0"/>
        <v>0.37096774193548387</v>
      </c>
      <c r="D13" s="1">
        <f>+'22년 시즌'!D19+'23년 시즌'!D19+'24년 시즌'!D18</f>
        <v>77</v>
      </c>
      <c r="E13" s="1">
        <f>+'22년 시즌'!E19+'23년 시즌'!E19+'24년 시즌'!E18</f>
        <v>62</v>
      </c>
      <c r="F13" s="1">
        <f>+'22년 시즌'!F19+'23년 시즌'!F19+'24년 시즌'!F18</f>
        <v>23</v>
      </c>
      <c r="G13" s="1">
        <f>+'22년 시즌'!G19+'23년 시즌'!G19+'24년 시즌'!G18</f>
        <v>22</v>
      </c>
      <c r="H13" s="1">
        <f>+'22년 시즌'!H19+'23년 시즌'!H19+'24년 시즌'!H18</f>
        <v>0</v>
      </c>
      <c r="I13" s="1">
        <f>+'22년 시즌'!I19+'23년 시즌'!I19+'24년 시즌'!I18</f>
        <v>0</v>
      </c>
      <c r="J13" s="1">
        <f>+'22년 시즌'!J19+'23년 시즌'!J19+'24년 시즌'!J18</f>
        <v>1</v>
      </c>
      <c r="K13" s="1">
        <f>+'22년 시즌'!K19+'23년 시즌'!K19+'24년 시즌'!K18</f>
        <v>20</v>
      </c>
      <c r="L13" s="1">
        <f>+'22년 시즌'!L19+'23년 시즌'!L19+'24년 시즌'!L18</f>
        <v>21</v>
      </c>
      <c r="M13" s="1">
        <f>+'22년 시즌'!M19+'23년 시즌'!M19+'24년 시즌'!M18</f>
        <v>7</v>
      </c>
      <c r="N13" s="1">
        <f>+'22년 시즌'!N19+'23년 시즌'!N19+'24년 시즌'!N18</f>
        <v>13</v>
      </c>
      <c r="O13" s="1">
        <f>+'22년 시즌'!O19+'23년 시즌'!O19+'24년 시즌'!O18</f>
        <v>8</v>
      </c>
      <c r="P13" s="87">
        <f t="shared" si="1"/>
        <v>0.1038961038961039</v>
      </c>
      <c r="Q13" s="46">
        <f t="shared" si="2"/>
        <v>0.41935483870967744</v>
      </c>
      <c r="R13" s="28">
        <f t="shared" si="3"/>
        <v>0.46753246753246752</v>
      </c>
      <c r="S13" s="58">
        <f t="shared" si="4"/>
        <v>0.88688730624214496</v>
      </c>
      <c r="T13" s="75">
        <f t="shared" si="5"/>
        <v>0.1951219512195122</v>
      </c>
      <c r="U13" s="61">
        <f t="shared" si="6"/>
        <v>10</v>
      </c>
      <c r="V13" s="69">
        <f t="shared" si="7"/>
        <v>10</v>
      </c>
    </row>
    <row r="14" spans="1:22" ht="17.25" x14ac:dyDescent="0.3">
      <c r="A14" s="10" t="s">
        <v>47</v>
      </c>
      <c r="B14" s="1">
        <f>+'22년 시즌'!B22+'23년 시즌'!B22+'24년 시즌'!B21</f>
        <v>33</v>
      </c>
      <c r="C14" s="86">
        <f t="shared" si="0"/>
        <v>0.34545454545454546</v>
      </c>
      <c r="D14" s="1">
        <f>+'22년 시즌'!D22+'23년 시즌'!D22+'24년 시즌'!D21</f>
        <v>73</v>
      </c>
      <c r="E14" s="1">
        <f>+'22년 시즌'!E22+'23년 시즌'!E22+'24년 시즌'!E21</f>
        <v>55</v>
      </c>
      <c r="F14" s="1">
        <f>+'22년 시즌'!F22+'23년 시즌'!F22+'24년 시즌'!F21</f>
        <v>19</v>
      </c>
      <c r="G14" s="1">
        <f>+'22년 시즌'!G22+'23년 시즌'!G22+'24년 시즌'!G21</f>
        <v>15</v>
      </c>
      <c r="H14" s="1">
        <f>+'22년 시즌'!H22+'23년 시즌'!H22+'24년 시즌'!H21</f>
        <v>4</v>
      </c>
      <c r="I14" s="1">
        <f>+'22년 시즌'!I22+'23년 시즌'!I22+'24년 시즌'!I21</f>
        <v>0</v>
      </c>
      <c r="J14" s="1">
        <f>+'22년 시즌'!J22+'23년 시즌'!J22+'24년 시즌'!J21</f>
        <v>0</v>
      </c>
      <c r="K14" s="1">
        <f>+'22년 시즌'!K22+'23년 시즌'!K22+'24년 시즌'!K21</f>
        <v>22</v>
      </c>
      <c r="L14" s="1">
        <f>+'22년 시즌'!L22+'23년 시즌'!L22+'24년 시즌'!L21</f>
        <v>17</v>
      </c>
      <c r="M14" s="1">
        <f>+'22년 시즌'!M22+'23년 시즌'!M22+'24년 시즌'!M21</f>
        <v>16</v>
      </c>
      <c r="N14" s="1">
        <f>+'22년 시즌'!N22+'23년 시즌'!N22+'24년 시즌'!N21</f>
        <v>16</v>
      </c>
      <c r="O14" s="1">
        <f>+'22년 시즌'!O22+'23년 시즌'!O22+'24년 시즌'!O21</f>
        <v>17</v>
      </c>
      <c r="P14" s="87">
        <f t="shared" si="1"/>
        <v>0.23287671232876711</v>
      </c>
      <c r="Q14" s="46">
        <f t="shared" si="2"/>
        <v>0.41818181818181815</v>
      </c>
      <c r="R14" s="28">
        <f t="shared" si="3"/>
        <v>0.47945205479452052</v>
      </c>
      <c r="S14" s="58">
        <f t="shared" si="4"/>
        <v>0.89763387297633868</v>
      </c>
      <c r="T14" s="66">
        <f t="shared" si="5"/>
        <v>0.44736842105263158</v>
      </c>
      <c r="U14" s="61">
        <f t="shared" si="6"/>
        <v>8</v>
      </c>
      <c r="V14" s="69">
        <f t="shared" si="7"/>
        <v>9</v>
      </c>
    </row>
    <row r="15" spans="1:22" ht="17.25" x14ac:dyDescent="0.3">
      <c r="A15" s="10" t="s">
        <v>8</v>
      </c>
      <c r="B15" s="1">
        <f>+'22년 시즌'!B12+'23년 시즌'!B12+'24년 시즌'!B12</f>
        <v>20</v>
      </c>
      <c r="C15" s="86">
        <f t="shared" si="0"/>
        <v>0.30769230769230771</v>
      </c>
      <c r="D15" s="1">
        <f>+'22년 시즌'!D12+'23년 시즌'!D12+'24년 시즌'!D12</f>
        <v>41</v>
      </c>
      <c r="E15" s="1">
        <f>+'22년 시즌'!E12+'23년 시즌'!E12+'24년 시즌'!E12</f>
        <v>26</v>
      </c>
      <c r="F15" s="1">
        <f>+'22년 시즌'!F12+'23년 시즌'!F12+'24년 시즌'!F12</f>
        <v>8</v>
      </c>
      <c r="G15" s="1">
        <f>+'22년 시즌'!G12+'23년 시즌'!G12+'24년 시즌'!G12</f>
        <v>7</v>
      </c>
      <c r="H15" s="1">
        <f>+'22년 시즌'!H12+'23년 시즌'!H12+'24년 시즌'!H12</f>
        <v>1</v>
      </c>
      <c r="I15" s="1">
        <f>+'22년 시즌'!I12+'23년 시즌'!I12+'24년 시즌'!I12</f>
        <v>0</v>
      </c>
      <c r="J15" s="1">
        <f>+'22년 시즌'!J12+'23년 시즌'!J12+'24년 시즌'!J12</f>
        <v>0</v>
      </c>
      <c r="K15" s="1">
        <f>+'22년 시즌'!K12+'23년 시즌'!K12+'24년 시즌'!K12</f>
        <v>16</v>
      </c>
      <c r="L15" s="1">
        <f>+'22년 시즌'!L12+'23년 시즌'!L12+'24년 시즌'!L12</f>
        <v>5</v>
      </c>
      <c r="M15" s="1">
        <f>+'22년 시즌'!M12+'23년 시즌'!M12+'24년 시즌'!M12</f>
        <v>11</v>
      </c>
      <c r="N15" s="1">
        <f>+'22년 시즌'!N12+'23년 시즌'!N12+'24년 시즌'!N12</f>
        <v>8</v>
      </c>
      <c r="O15" s="1">
        <f>+'22년 시즌'!O12+'23년 시즌'!O12+'24년 시즌'!O12</f>
        <v>2</v>
      </c>
      <c r="P15" s="87">
        <f t="shared" si="1"/>
        <v>4.878048780487805E-2</v>
      </c>
      <c r="Q15" s="46">
        <f t="shared" si="2"/>
        <v>0.34615384615384615</v>
      </c>
      <c r="R15" s="28">
        <f t="shared" si="3"/>
        <v>0.3902439024390244</v>
      </c>
      <c r="S15" s="58">
        <f t="shared" si="4"/>
        <v>0.73639774859287055</v>
      </c>
      <c r="T15" s="64">
        <f t="shared" si="5"/>
        <v>0.08</v>
      </c>
      <c r="U15" s="61">
        <f t="shared" si="6"/>
        <v>17</v>
      </c>
      <c r="V15" s="69">
        <f t="shared" si="7"/>
        <v>13</v>
      </c>
    </row>
    <row r="16" spans="1:22" ht="17.25" x14ac:dyDescent="0.3">
      <c r="A16" s="10" t="s">
        <v>21</v>
      </c>
      <c r="B16" s="1">
        <f>+'22년 시즌'!B11+'23년 시즌'!B11+'24년 시즌'!B11</f>
        <v>34</v>
      </c>
      <c r="C16" s="86">
        <f t="shared" si="0"/>
        <v>0.27868852459016391</v>
      </c>
      <c r="D16" s="1">
        <f>+'22년 시즌'!D11+'23년 시즌'!D11+'24년 시즌'!D11</f>
        <v>69</v>
      </c>
      <c r="E16" s="1">
        <f>+'22년 시즌'!E11+'23년 시즌'!E11+'24년 시즌'!E11</f>
        <v>61</v>
      </c>
      <c r="F16" s="1">
        <f>+'22년 시즌'!F11+'23년 시즌'!F11+'24년 시즌'!F11</f>
        <v>17</v>
      </c>
      <c r="G16" s="1">
        <f>+'22년 시즌'!G11+'23년 시즌'!G11+'24년 시즌'!G11</f>
        <v>15</v>
      </c>
      <c r="H16" s="1">
        <f>+'22년 시즌'!H11+'23년 시즌'!H11+'24년 시즌'!H11</f>
        <v>2</v>
      </c>
      <c r="I16" s="1">
        <f>+'22년 시즌'!I11+'23년 시즌'!I11+'24년 시즌'!I11</f>
        <v>0</v>
      </c>
      <c r="J16" s="1">
        <f>+'22년 시즌'!J11+'23년 시즌'!J11+'24년 시즌'!J11</f>
        <v>0</v>
      </c>
      <c r="K16" s="1">
        <f>+'22년 시즌'!K11+'23년 시즌'!K11+'24년 시즌'!K11</f>
        <v>20</v>
      </c>
      <c r="L16" s="1">
        <f>+'22년 시즌'!L11+'23년 시즌'!L11+'24년 시즌'!L11</f>
        <v>15</v>
      </c>
      <c r="M16" s="1">
        <f>+'22년 시즌'!M11+'23년 시즌'!M11+'24년 시즌'!M11</f>
        <v>15</v>
      </c>
      <c r="N16" s="1">
        <f>+'22년 시즌'!N11+'23년 시즌'!N11+'24년 시즌'!N11</f>
        <v>8</v>
      </c>
      <c r="O16" s="1">
        <f>+'22년 시즌'!O11+'23년 시즌'!O11+'24년 시즌'!O11</f>
        <v>14</v>
      </c>
      <c r="P16" s="87">
        <f t="shared" si="1"/>
        <v>0.20289855072463769</v>
      </c>
      <c r="Q16" s="46">
        <f t="shared" si="2"/>
        <v>0.31147540983606559</v>
      </c>
      <c r="R16" s="28">
        <f t="shared" si="3"/>
        <v>0.36231884057971014</v>
      </c>
      <c r="S16" s="58">
        <f t="shared" si="4"/>
        <v>0.67379425041577568</v>
      </c>
      <c r="T16" s="62">
        <f t="shared" si="5"/>
        <v>0.31818181818181818</v>
      </c>
      <c r="U16" s="61">
        <f t="shared" si="6"/>
        <v>19</v>
      </c>
      <c r="V16" s="69">
        <f t="shared" si="7"/>
        <v>14</v>
      </c>
    </row>
    <row r="17" spans="1:22" ht="17.25" x14ac:dyDescent="0.3">
      <c r="A17" s="10" t="s">
        <v>51</v>
      </c>
      <c r="B17" s="1">
        <f>+'22년 시즌'!B9+'23년 시즌'!B9+'24년 시즌'!B9</f>
        <v>22</v>
      </c>
      <c r="C17" s="86">
        <f t="shared" si="0"/>
        <v>0.27500000000000002</v>
      </c>
      <c r="D17" s="1">
        <f>+'22년 시즌'!D9+'23년 시즌'!D9+'24년 시즌'!D9</f>
        <v>48</v>
      </c>
      <c r="E17" s="1">
        <f>+'22년 시즌'!E9+'23년 시즌'!E9+'24년 시즌'!E9</f>
        <v>40</v>
      </c>
      <c r="F17" s="1">
        <f>+'22년 시즌'!F9+'23년 시즌'!F9+'24년 시즌'!F9</f>
        <v>11</v>
      </c>
      <c r="G17" s="1">
        <f>+'22년 시즌'!G9+'23년 시즌'!G9+'24년 시즌'!G9</f>
        <v>8</v>
      </c>
      <c r="H17" s="1">
        <f>+'22년 시즌'!H9+'23년 시즌'!H9+'24년 시즌'!H9</f>
        <v>1</v>
      </c>
      <c r="I17" s="1">
        <f>+'22년 시즌'!I9+'23년 시즌'!I9+'24년 시즌'!I9</f>
        <v>0</v>
      </c>
      <c r="J17" s="1">
        <f>+'22년 시즌'!J9+'23년 시즌'!J9+'24년 시즌'!J9</f>
        <v>0</v>
      </c>
      <c r="K17" s="1">
        <f>+'22년 시즌'!K9+'23년 시즌'!K9+'24년 시즌'!K9</f>
        <v>10</v>
      </c>
      <c r="L17" s="1">
        <f>+'22년 시즌'!L9+'23년 시즌'!L9+'24년 시즌'!L9</f>
        <v>6</v>
      </c>
      <c r="M17" s="1">
        <f>+'22년 시즌'!M9+'23년 시즌'!M9+'24년 시즌'!M9</f>
        <v>8</v>
      </c>
      <c r="N17" s="1">
        <f>+'22년 시즌'!N9+'23년 시즌'!N9+'24년 시즌'!N9</f>
        <v>8</v>
      </c>
      <c r="O17" s="1">
        <f>+'22년 시즌'!O9+'23년 시즌'!O9+'24년 시즌'!O9</f>
        <v>16</v>
      </c>
      <c r="P17" s="88">
        <f t="shared" si="1"/>
        <v>0.33333333333333331</v>
      </c>
      <c r="Q17" s="46">
        <f t="shared" si="2"/>
        <v>0.25</v>
      </c>
      <c r="R17" s="28">
        <f t="shared" si="3"/>
        <v>0.39583333333333331</v>
      </c>
      <c r="S17" s="58">
        <f t="shared" si="4"/>
        <v>0.64583333333333326</v>
      </c>
      <c r="T17" s="62">
        <f t="shared" si="5"/>
        <v>0.55172413793103448</v>
      </c>
      <c r="U17" s="61">
        <f t="shared" si="6"/>
        <v>15</v>
      </c>
      <c r="V17" s="69">
        <f t="shared" si="7"/>
        <v>17</v>
      </c>
    </row>
    <row r="18" spans="1:22" ht="17.25" x14ac:dyDescent="0.3">
      <c r="A18" s="10" t="s">
        <v>34</v>
      </c>
      <c r="B18" s="1">
        <f>+'22년 시즌'!B5+'23년 시즌'!B5+'24년 시즌'!B5</f>
        <v>29</v>
      </c>
      <c r="C18" s="86">
        <f t="shared" si="0"/>
        <v>0.19354838709677419</v>
      </c>
      <c r="D18" s="1">
        <f>+'22년 시즌'!D5+'23년 시즌'!D5+'24년 시즌'!D5</f>
        <v>55</v>
      </c>
      <c r="E18" s="1">
        <f>+'22년 시즌'!E5+'23년 시즌'!E5+'24년 시즌'!E5</f>
        <v>31</v>
      </c>
      <c r="F18" s="1">
        <f>+'22년 시즌'!F5+'23년 시즌'!F5+'24년 시즌'!F5</f>
        <v>6</v>
      </c>
      <c r="G18" s="1">
        <f>+'22년 시즌'!G5+'23년 시즌'!G5+'24년 시즌'!G5</f>
        <v>4</v>
      </c>
      <c r="H18" s="1">
        <f>+'22년 시즌'!H5+'23년 시즌'!H5+'24년 시즌'!H5</f>
        <v>2</v>
      </c>
      <c r="I18" s="1">
        <f>+'22년 시즌'!I5+'23년 시즌'!I5+'24년 시즌'!I5</f>
        <v>0</v>
      </c>
      <c r="J18" s="1">
        <f>+'22년 시즌'!J5+'23년 시즌'!J5+'24년 시즌'!J5</f>
        <v>0</v>
      </c>
      <c r="K18" s="1">
        <f>+'22년 시즌'!K5+'23년 시즌'!K5+'24년 시즌'!K5</f>
        <v>12</v>
      </c>
      <c r="L18" s="1">
        <f>+'22년 시즌'!L5+'23년 시즌'!L5+'24년 시즌'!L5</f>
        <v>8</v>
      </c>
      <c r="M18" s="1">
        <f>+'22년 시즌'!M5+'23년 시즌'!M5+'24년 시즌'!M5</f>
        <v>6</v>
      </c>
      <c r="N18" s="1">
        <f>+'22년 시즌'!N5+'23년 시즌'!N5+'24년 시즌'!N5</f>
        <v>23</v>
      </c>
      <c r="O18" s="1">
        <f>+'22년 시즌'!O5+'23년 시즌'!O5+'24년 시즌'!O5</f>
        <v>17</v>
      </c>
      <c r="P18" s="87">
        <f t="shared" si="1"/>
        <v>0.30909090909090908</v>
      </c>
      <c r="Q18" s="46">
        <f t="shared" si="2"/>
        <v>0.25806451612903225</v>
      </c>
      <c r="R18" s="28">
        <f t="shared" si="3"/>
        <v>0.52727272727272723</v>
      </c>
      <c r="S18" s="58">
        <f t="shared" si="4"/>
        <v>0.78533724340175948</v>
      </c>
      <c r="T18" s="62">
        <f t="shared" si="5"/>
        <v>0.65384615384615385</v>
      </c>
      <c r="U18" s="61">
        <f t="shared" si="6"/>
        <v>5</v>
      </c>
      <c r="V18" s="69">
        <f t="shared" si="7"/>
        <v>12</v>
      </c>
    </row>
    <row r="19" spans="1:22" ht="17.25" x14ac:dyDescent="0.3">
      <c r="A19" s="10" t="s">
        <v>24</v>
      </c>
      <c r="B19" s="1">
        <f>+'22년 시즌'!B20+'23년 시즌'!B20+'24년 시즌'!B19</f>
        <v>33</v>
      </c>
      <c r="C19" s="86">
        <f t="shared" si="0"/>
        <v>0.18181818181818182</v>
      </c>
      <c r="D19" s="1">
        <f>+'22년 시즌'!D20+'23년 시즌'!D20+'24년 시즌'!D19</f>
        <v>64</v>
      </c>
      <c r="E19" s="1">
        <f>+'22년 시즌'!E20+'23년 시즌'!E20+'24년 시즌'!E19</f>
        <v>44</v>
      </c>
      <c r="F19" s="1">
        <f>+'22년 시즌'!F20+'23년 시즌'!F20+'24년 시즌'!F19</f>
        <v>8</v>
      </c>
      <c r="G19" s="1">
        <f>+'22년 시즌'!G20+'23년 시즌'!G20+'24년 시즌'!G19</f>
        <v>6</v>
      </c>
      <c r="H19" s="1">
        <f>+'22년 시즌'!H20+'23년 시즌'!H20+'24년 시즌'!H19</f>
        <v>2</v>
      </c>
      <c r="I19" s="1">
        <f>+'22년 시즌'!I20+'23년 시즌'!I20+'24년 시즌'!I19</f>
        <v>0</v>
      </c>
      <c r="J19" s="1">
        <f>+'22년 시즌'!J20+'23년 시즌'!J20+'24년 시즌'!J19</f>
        <v>0</v>
      </c>
      <c r="K19" s="1">
        <f>+'22년 시즌'!K20+'23년 시즌'!K20+'24년 시즌'!K19</f>
        <v>16</v>
      </c>
      <c r="L19" s="1">
        <f>+'22년 시즌'!L20+'23년 시즌'!L20+'24년 시즌'!L19</f>
        <v>16</v>
      </c>
      <c r="M19" s="1">
        <f>+'22년 시즌'!M20+'23년 시즌'!M20+'24년 시즌'!M19</f>
        <v>17</v>
      </c>
      <c r="N19" s="1">
        <f>+'22년 시즌'!N20+'23년 시즌'!N20+'24년 시즌'!N19</f>
        <v>20</v>
      </c>
      <c r="O19" s="1">
        <f>+'22년 시즌'!O20+'23년 시즌'!O20+'24년 시즌'!O19</f>
        <v>18</v>
      </c>
      <c r="P19" s="87">
        <f t="shared" si="1"/>
        <v>0.28125</v>
      </c>
      <c r="Q19" s="46">
        <f t="shared" si="2"/>
        <v>0.22727272727272727</v>
      </c>
      <c r="R19" s="28">
        <f t="shared" si="3"/>
        <v>0.4375</v>
      </c>
      <c r="S19" s="58">
        <f t="shared" si="4"/>
        <v>0.66477272727272729</v>
      </c>
      <c r="T19" s="65">
        <f t="shared" si="5"/>
        <v>0.5</v>
      </c>
      <c r="U19" s="61">
        <f t="shared" si="6"/>
        <v>12</v>
      </c>
      <c r="V19" s="69">
        <f t="shared" si="7"/>
        <v>16</v>
      </c>
    </row>
    <row r="20" spans="1:22" ht="17.25" x14ac:dyDescent="0.3">
      <c r="A20" s="10" t="s">
        <v>59</v>
      </c>
      <c r="B20" s="1">
        <f>+'22년 시즌'!B4+'23년 시즌'!B4+'24년 시즌'!B4</f>
        <v>19</v>
      </c>
      <c r="C20" s="86">
        <f t="shared" si="0"/>
        <v>0.14285714285714285</v>
      </c>
      <c r="D20" s="1">
        <f>+'22년 시즌'!D4+'23년 시즌'!D4+'24년 시즌'!D4</f>
        <v>25</v>
      </c>
      <c r="E20" s="1">
        <f>+'22년 시즌'!E4+'23년 시즌'!E4+'24년 시즌'!E4</f>
        <v>21</v>
      </c>
      <c r="F20" s="1">
        <f>+'22년 시즌'!F4+'23년 시즌'!F4+'24년 시즌'!F4</f>
        <v>3</v>
      </c>
      <c r="G20" s="1">
        <f>+'22년 시즌'!G4+'23년 시즌'!G4+'24년 시즌'!G4</f>
        <v>2</v>
      </c>
      <c r="H20" s="1">
        <f>+'22년 시즌'!H4+'23년 시즌'!H4+'24년 시즌'!H4</f>
        <v>0</v>
      </c>
      <c r="I20" s="1">
        <f>+'22년 시즌'!I4+'23년 시즌'!I4+'24년 시즌'!I4</f>
        <v>1</v>
      </c>
      <c r="J20" s="1">
        <f>+'22년 시즌'!J4+'23년 시즌'!J4+'24년 시즌'!J4</f>
        <v>0</v>
      </c>
      <c r="K20" s="1">
        <f>+'22년 시즌'!K4+'23년 시즌'!K4+'24년 시즌'!K4</f>
        <v>7</v>
      </c>
      <c r="L20" s="1">
        <f>+'22년 시즌'!L4+'23년 시즌'!L4+'24년 시즌'!L4</f>
        <v>4</v>
      </c>
      <c r="M20" s="1">
        <f>+'22년 시즌'!M4+'23년 시즌'!M4+'24년 시즌'!M4</f>
        <v>8</v>
      </c>
      <c r="N20" s="1">
        <f>+'22년 시즌'!N4+'23년 시즌'!N4+'24년 시즌'!N4</f>
        <v>4</v>
      </c>
      <c r="O20" s="1">
        <f>+'22년 시즌'!O4+'23년 시즌'!O4+'24년 시즌'!O4</f>
        <v>11</v>
      </c>
      <c r="P20" s="88">
        <f t="shared" si="1"/>
        <v>0.44</v>
      </c>
      <c r="Q20" s="46">
        <f t="shared" si="2"/>
        <v>0.23809523809523808</v>
      </c>
      <c r="R20" s="28">
        <f t="shared" si="3"/>
        <v>0.28000000000000003</v>
      </c>
      <c r="S20" s="58">
        <f t="shared" si="4"/>
        <v>0.51809523809523816</v>
      </c>
      <c r="T20" s="74">
        <f t="shared" si="5"/>
        <v>0.61111111111111116</v>
      </c>
      <c r="U20" s="61">
        <f t="shared" si="6"/>
        <v>21</v>
      </c>
      <c r="V20" s="69">
        <f t="shared" si="7"/>
        <v>20</v>
      </c>
    </row>
    <row r="21" spans="1:22" ht="17.25" x14ac:dyDescent="0.3">
      <c r="A21" s="10" t="s">
        <v>52</v>
      </c>
      <c r="B21" s="1">
        <f>+'22년 시즌'!B14+'23년 시즌'!B14</f>
        <v>14</v>
      </c>
      <c r="C21" s="86">
        <f t="shared" si="0"/>
        <v>0.16666666666666666</v>
      </c>
      <c r="D21" s="1">
        <f>+'22년 시즌'!D14+'23년 시즌'!D14</f>
        <v>33</v>
      </c>
      <c r="E21" s="1">
        <f>+'22년 시즌'!E14+'23년 시즌'!E14</f>
        <v>24</v>
      </c>
      <c r="F21" s="1">
        <f>+'22년 시즌'!F14+'23년 시즌'!F14</f>
        <v>4</v>
      </c>
      <c r="G21" s="1">
        <f>+'22년 시즌'!G14+'23년 시즌'!G14</f>
        <v>3</v>
      </c>
      <c r="H21" s="1">
        <f>+'22년 시즌'!H14+'23년 시즌'!H14</f>
        <v>0</v>
      </c>
      <c r="I21" s="1">
        <f>+'22년 시즌'!I14+'23년 시즌'!I14</f>
        <v>1</v>
      </c>
      <c r="J21" s="1">
        <f>+'22년 시즌'!J14+'23년 시즌'!J14</f>
        <v>0</v>
      </c>
      <c r="K21" s="1">
        <f>+'22년 시즌'!K14+'23년 시즌'!K14</f>
        <v>10</v>
      </c>
      <c r="L21" s="1">
        <f>+'22년 시즌'!L14+'23년 시즌'!L14</f>
        <v>2</v>
      </c>
      <c r="M21" s="1">
        <f>+'22년 시즌'!M14+'23년 시즌'!M14</f>
        <v>5</v>
      </c>
      <c r="N21" s="1">
        <f>+'22년 시즌'!N14+'23년 시즌'!N14</f>
        <v>9</v>
      </c>
      <c r="O21" s="1">
        <f>+'22년 시즌'!O14+'23년 시즌'!O14</f>
        <v>11</v>
      </c>
      <c r="P21" s="87">
        <f t="shared" si="1"/>
        <v>0.33333333333333331</v>
      </c>
      <c r="Q21" s="46">
        <f t="shared" si="2"/>
        <v>0.25</v>
      </c>
      <c r="R21" s="28">
        <f t="shared" si="3"/>
        <v>0.39393939393939392</v>
      </c>
      <c r="S21" s="58">
        <f t="shared" si="4"/>
        <v>0.64393939393939392</v>
      </c>
      <c r="T21" s="65">
        <f t="shared" si="5"/>
        <v>0.55000000000000004</v>
      </c>
      <c r="U21" s="61">
        <f t="shared" si="6"/>
        <v>16</v>
      </c>
      <c r="V21" s="69">
        <f t="shared" si="7"/>
        <v>18</v>
      </c>
    </row>
    <row r="22" spans="1:22" ht="17.25" x14ac:dyDescent="0.3">
      <c r="A22" s="10" t="s">
        <v>23</v>
      </c>
      <c r="B22" s="1">
        <f>+'22년 시즌'!B15+'23년 시즌'!B15+'24년 시즌'!B14</f>
        <v>34</v>
      </c>
      <c r="C22" s="86">
        <f t="shared" si="0"/>
        <v>0.21666666666666667</v>
      </c>
      <c r="D22" s="1">
        <f>+'22년 시즌'!D15+'23년 시즌'!D15+'24년 시즌'!D14</f>
        <v>85</v>
      </c>
      <c r="E22" s="1">
        <f>+'22년 시즌'!E15+'23년 시즌'!E15+'24년 시즌'!E14</f>
        <v>60</v>
      </c>
      <c r="F22" s="1">
        <f>+'22년 시즌'!F15+'23년 시즌'!F15+'24년 시즌'!F14</f>
        <v>13</v>
      </c>
      <c r="G22" s="1">
        <f>+'22년 시즌'!G15+'23년 시즌'!G15+'24년 시즌'!G14</f>
        <v>10</v>
      </c>
      <c r="H22" s="1">
        <f>+'22년 시즌'!H15+'23년 시즌'!H15+'24년 시즌'!H14</f>
        <v>3</v>
      </c>
      <c r="I22" s="1">
        <f>+'22년 시즌'!I15+'23년 시즌'!I15+'24년 시즌'!I14</f>
        <v>0</v>
      </c>
      <c r="J22" s="1">
        <f>+'22년 시즌'!J15+'23년 시즌'!J15+'24년 시즌'!J14</f>
        <v>0</v>
      </c>
      <c r="K22" s="1">
        <f>+'22년 시즌'!K15+'23년 시즌'!K15+'24년 시즌'!K14</f>
        <v>18</v>
      </c>
      <c r="L22" s="1">
        <f>+'22년 시즌'!L15+'23년 시즌'!L15+'24년 시즌'!L14</f>
        <v>17</v>
      </c>
      <c r="M22" s="1">
        <f>+'22년 시즌'!M15+'23년 시즌'!M15+'24년 시즌'!M14</f>
        <v>14</v>
      </c>
      <c r="N22" s="1">
        <f>+'22년 시즌'!N15+'23년 시즌'!N15+'24년 시즌'!N14</f>
        <v>21</v>
      </c>
      <c r="O22" s="1">
        <f>+'22년 시즌'!O15+'23년 시즌'!O15+'24년 시즌'!O14</f>
        <v>32</v>
      </c>
      <c r="P22" s="87">
        <f t="shared" si="1"/>
        <v>0.37647058823529411</v>
      </c>
      <c r="Q22" s="46">
        <f t="shared" si="2"/>
        <v>0.26666666666666666</v>
      </c>
      <c r="R22" s="28">
        <f t="shared" si="3"/>
        <v>0.4</v>
      </c>
      <c r="S22" s="58">
        <f t="shared" si="4"/>
        <v>0.66666666666666674</v>
      </c>
      <c r="T22" s="66">
        <f t="shared" si="5"/>
        <v>0.62745098039215685</v>
      </c>
      <c r="U22" s="61">
        <f t="shared" si="6"/>
        <v>14</v>
      </c>
      <c r="V22" s="69">
        <f t="shared" si="7"/>
        <v>15</v>
      </c>
    </row>
    <row r="23" spans="1:22" ht="17.25" x14ac:dyDescent="0.3">
      <c r="A23" s="10" t="s">
        <v>54</v>
      </c>
      <c r="B23" s="1">
        <f>+'22년 시즌'!B24+'23년 시즌'!B24+'24년 시즌'!B23</f>
        <v>19</v>
      </c>
      <c r="C23" s="86">
        <f t="shared" si="0"/>
        <v>0.19354838709677419</v>
      </c>
      <c r="D23" s="1">
        <f>+'22년 시즌'!D24+'23년 시즌'!D24+'24년 시즌'!D23</f>
        <v>49</v>
      </c>
      <c r="E23" s="1">
        <f>+'22년 시즌'!E24+'23년 시즌'!E24+'24년 시즌'!E23</f>
        <v>31</v>
      </c>
      <c r="F23" s="1">
        <f>+'22년 시즌'!F24+'23년 시즌'!F24+'24년 시즌'!F23</f>
        <v>6</v>
      </c>
      <c r="G23" s="1">
        <f>+'22년 시즌'!G24+'23년 시즌'!G24+'24년 시즌'!G23</f>
        <v>6</v>
      </c>
      <c r="H23" s="1">
        <f>+'22년 시즌'!H24+'23년 시즌'!H24+'24년 시즌'!H23</f>
        <v>0</v>
      </c>
      <c r="I23" s="1">
        <f>+'22년 시즌'!I24+'23년 시즌'!I24+'24년 시즌'!I23</f>
        <v>0</v>
      </c>
      <c r="J23" s="1">
        <f>+'22년 시즌'!J24+'23년 시즌'!J24+'24년 시즌'!J23</f>
        <v>0</v>
      </c>
      <c r="K23" s="1">
        <f>+'22년 시즌'!K24+'23년 시즌'!K24+'24년 시즌'!K23</f>
        <v>14</v>
      </c>
      <c r="L23" s="1">
        <f>+'22년 시즌'!L24+'23년 시즌'!L24+'24년 시즌'!L23</f>
        <v>5</v>
      </c>
      <c r="M23" s="1">
        <f>+'22년 시즌'!M24+'23년 시즌'!M24+'24년 시즌'!M23</f>
        <v>4</v>
      </c>
      <c r="N23" s="1">
        <f>+'22년 시즌'!N24+'23년 시즌'!N24+'24년 시즌'!N23</f>
        <v>11</v>
      </c>
      <c r="O23" s="1">
        <f>+'22년 시즌'!O24+'23년 시즌'!O24+'24년 시즌'!O23</f>
        <v>9</v>
      </c>
      <c r="P23" s="87">
        <f t="shared" si="1"/>
        <v>0.18367346938775511</v>
      </c>
      <c r="Q23" s="46">
        <f t="shared" si="2"/>
        <v>0.19354838709677419</v>
      </c>
      <c r="R23" s="28">
        <f t="shared" si="3"/>
        <v>0.34693877551020408</v>
      </c>
      <c r="S23" s="58">
        <f t="shared" si="4"/>
        <v>0.54048716260697827</v>
      </c>
      <c r="T23" s="67">
        <f t="shared" si="5"/>
        <v>0.28125</v>
      </c>
      <c r="U23" s="61">
        <f t="shared" si="6"/>
        <v>20</v>
      </c>
      <c r="V23" s="69">
        <f t="shared" si="7"/>
        <v>19</v>
      </c>
    </row>
    <row r="24" spans="1:22" ht="17.25" x14ac:dyDescent="0.3">
      <c r="A24" s="10" t="s">
        <v>9</v>
      </c>
      <c r="B24" s="1">
        <f>+'22년 시즌'!B7+'23년 시즌'!B7+'24년 시즌'!B7</f>
        <v>4</v>
      </c>
      <c r="C24" s="86">
        <f t="shared" si="0"/>
        <v>0</v>
      </c>
      <c r="D24" s="1">
        <f>+'22년 시즌'!D7+'23년 시즌'!D7+'24년 시즌'!D7</f>
        <v>11</v>
      </c>
      <c r="E24" s="1">
        <f>+'22년 시즌'!E7+'23년 시즌'!E7+'24년 시즌'!E7</f>
        <v>7</v>
      </c>
      <c r="F24" s="1">
        <f>+'22년 시즌'!F7+'23년 시즌'!F7+'24년 시즌'!F7</f>
        <v>0</v>
      </c>
      <c r="G24" s="1">
        <f>+'22년 시즌'!G7+'23년 시즌'!G7+'24년 시즌'!G7</f>
        <v>0</v>
      </c>
      <c r="H24" s="1">
        <f>+'22년 시즌'!H7+'23년 시즌'!H7+'24년 시즌'!H7</f>
        <v>0</v>
      </c>
      <c r="I24" s="1">
        <f>+'22년 시즌'!I7+'23년 시즌'!I7+'24년 시즌'!I7</f>
        <v>0</v>
      </c>
      <c r="J24" s="1">
        <f>+'22년 시즌'!J7+'23년 시즌'!J7+'24년 시즌'!J7</f>
        <v>0</v>
      </c>
      <c r="K24" s="1">
        <f>+'22년 시즌'!K7+'23년 시즌'!K7+'24년 시즌'!K7</f>
        <v>4</v>
      </c>
      <c r="L24" s="1">
        <f>+'22년 시즌'!L7+'23년 시즌'!L7+'24년 시즌'!L7</f>
        <v>6</v>
      </c>
      <c r="M24" s="1">
        <f>+'22년 시즌'!M7+'23년 시즌'!M7+'24년 시즌'!M7</f>
        <v>1</v>
      </c>
      <c r="N24" s="1">
        <f>+'22년 시즌'!N7+'23년 시즌'!N7+'24년 시즌'!N7</f>
        <v>4</v>
      </c>
      <c r="O24" s="1">
        <f>+'22년 시즌'!O7+'23년 시즌'!O7+'24년 시즌'!O7</f>
        <v>2</v>
      </c>
      <c r="P24" s="87">
        <f t="shared" si="1"/>
        <v>0.18181818181818182</v>
      </c>
      <c r="Q24" s="46">
        <f t="shared" si="2"/>
        <v>0</v>
      </c>
      <c r="R24" s="28">
        <f t="shared" si="3"/>
        <v>0.36363636363636365</v>
      </c>
      <c r="S24" s="58">
        <f t="shared" si="4"/>
        <v>0.36363636363636365</v>
      </c>
      <c r="T24" s="67">
        <f t="shared" si="5"/>
        <v>0.2857142857142857</v>
      </c>
      <c r="U24" s="61">
        <f t="shared" si="6"/>
        <v>18</v>
      </c>
      <c r="V24" s="69">
        <f t="shared" si="7"/>
        <v>21</v>
      </c>
    </row>
    <row r="25" spans="1:22" ht="17.25" x14ac:dyDescent="0.3">
      <c r="A25" s="11" t="s">
        <v>10</v>
      </c>
      <c r="B25" s="27"/>
      <c r="C25" s="26">
        <f t="shared" ref="C25" si="8">+F25/E25</f>
        <v>0.38749046529366893</v>
      </c>
      <c r="D25" s="27">
        <f t="shared" ref="D25:O25" si="9">SUM(D4:D24)</f>
        <v>1667</v>
      </c>
      <c r="E25" s="27">
        <f t="shared" si="9"/>
        <v>1311</v>
      </c>
      <c r="F25" s="27">
        <f t="shared" si="9"/>
        <v>508</v>
      </c>
      <c r="G25" s="27">
        <f t="shared" si="9"/>
        <v>369</v>
      </c>
      <c r="H25" s="27">
        <f t="shared" si="9"/>
        <v>103</v>
      </c>
      <c r="I25" s="27">
        <f t="shared" si="9"/>
        <v>26</v>
      </c>
      <c r="J25" s="27">
        <f t="shared" si="9"/>
        <v>8</v>
      </c>
      <c r="K25" s="27">
        <f t="shared" si="9"/>
        <v>511</v>
      </c>
      <c r="L25" s="27">
        <f t="shared" si="9"/>
        <v>427</v>
      </c>
      <c r="M25" s="27">
        <f t="shared" si="9"/>
        <v>353</v>
      </c>
      <c r="N25" s="27">
        <f t="shared" si="9"/>
        <v>309</v>
      </c>
      <c r="O25" s="27">
        <f t="shared" si="9"/>
        <v>275</v>
      </c>
      <c r="P25" s="29">
        <f t="shared" ref="P25" si="10">+O25/D25</f>
        <v>0.16496700659868027</v>
      </c>
      <c r="Q25" s="26">
        <f t="shared" ref="Q25" si="11">+(G25*1+H25*2+I25*3+J25*4)/E25</f>
        <v>0.52250190694126619</v>
      </c>
      <c r="R25" s="26">
        <f t="shared" ref="R25" si="12">+(F25+N25)/D25</f>
        <v>0.4901019796040792</v>
      </c>
      <c r="S25" s="68">
        <f t="shared" ref="S25" si="13">+R25+Q25</f>
        <v>1.0126038865453455</v>
      </c>
      <c r="T25" s="68"/>
      <c r="U25" s="68"/>
      <c r="V25" s="68"/>
    </row>
    <row r="27" spans="1:22" ht="17.25" x14ac:dyDescent="0.3">
      <c r="A27" s="4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32"/>
      <c r="U27" s="5"/>
      <c r="V27" s="5"/>
    </row>
    <row r="28" spans="1:22" ht="34.5" x14ac:dyDescent="0.3">
      <c r="A28" s="10" t="s">
        <v>27</v>
      </c>
      <c r="B28" s="10" t="s">
        <v>46</v>
      </c>
      <c r="C28" s="10" t="s">
        <v>55</v>
      </c>
      <c r="D28" s="10" t="s">
        <v>41</v>
      </c>
      <c r="E28" s="10" t="s">
        <v>48</v>
      </c>
      <c r="F28" s="10" t="s">
        <v>45</v>
      </c>
      <c r="G28" s="10" t="s">
        <v>38</v>
      </c>
      <c r="H28" s="10" t="s">
        <v>5</v>
      </c>
      <c r="I28" s="10" t="s">
        <v>17</v>
      </c>
      <c r="J28" s="10" t="s">
        <v>26</v>
      </c>
      <c r="K28" s="10" t="s">
        <v>30</v>
      </c>
      <c r="L28" s="10" t="s">
        <v>11</v>
      </c>
      <c r="M28" s="10" t="s">
        <v>6</v>
      </c>
      <c r="N28" s="10" t="s">
        <v>42</v>
      </c>
      <c r="O28" s="10" t="s">
        <v>35</v>
      </c>
      <c r="P28" s="10" t="s">
        <v>49</v>
      </c>
      <c r="Q28" s="10" t="s">
        <v>56</v>
      </c>
      <c r="R28" s="10" t="s">
        <v>68</v>
      </c>
      <c r="S28" s="10" t="s">
        <v>69</v>
      </c>
      <c r="T28" s="10" t="s">
        <v>72</v>
      </c>
      <c r="U28" s="10" t="s">
        <v>71</v>
      </c>
      <c r="V28" s="10" t="s">
        <v>70</v>
      </c>
    </row>
    <row r="29" spans="1:22" ht="17.25" x14ac:dyDescent="0.3">
      <c r="A29" s="9" t="s">
        <v>59</v>
      </c>
      <c r="B29" s="1">
        <f>+'22년 시즌'!B29+'23년 시즌'!B29+'24년 시즌'!B28</f>
        <v>15</v>
      </c>
      <c r="C29" s="1">
        <f>+'22년 시즌'!C29+'23년 시즌'!C29+'24년 시즌'!C28</f>
        <v>1</v>
      </c>
      <c r="D29" s="1">
        <f>+'22년 시즌'!D29+'23년 시즌'!D29+'24년 시즌'!D28</f>
        <v>2</v>
      </c>
      <c r="E29" s="1">
        <f>+'22년 시즌'!E29+'23년 시즌'!E29+'24년 시즌'!E28</f>
        <v>0</v>
      </c>
      <c r="F29" s="1">
        <f>+'22년 시즌'!F29+'23년 시즌'!F29+'24년 시즌'!F28</f>
        <v>105</v>
      </c>
      <c r="G29" s="1">
        <f>+'22년 시즌'!G29+'23년 시즌'!G29+'24년 시즌'!G28</f>
        <v>52</v>
      </c>
      <c r="H29" s="6">
        <f>+'22년 시즌'!H29+'23년 시즌'!H29+'24년 시즌'!H28</f>
        <v>8.9996599993300013</v>
      </c>
      <c r="I29" s="1">
        <f>+'22년 시즌'!I29+'23년 시즌'!I29+'24년 시즌'!I28</f>
        <v>19</v>
      </c>
      <c r="J29" s="1">
        <f>+'22년 시즌'!J29+'23년 시즌'!J29+'24년 시즌'!J28</f>
        <v>0</v>
      </c>
      <c r="K29" s="1">
        <f>+'22년 시즌'!K29+'23년 시즌'!K29+'24년 시즌'!K28</f>
        <v>48</v>
      </c>
      <c r="L29" s="1">
        <f>+'22년 시즌'!L29+'23년 시즌'!L29+'24년 시즌'!L28</f>
        <v>4</v>
      </c>
      <c r="M29" s="1">
        <f>+'22년 시즌'!M29+'23년 시즌'!M29+'24년 시즌'!M28</f>
        <v>5</v>
      </c>
      <c r="N29" s="1">
        <f>+'22년 시즌'!N29+'23년 시즌'!N29+'24년 시즌'!N28</f>
        <v>56</v>
      </c>
      <c r="O29" s="1">
        <f>+'22년 시즌'!O29+'23년 시즌'!O29+'24년 시즌'!O28</f>
        <v>36</v>
      </c>
      <c r="P29" s="3">
        <f>+O29*9/H29</f>
        <v>36.001360054059916</v>
      </c>
      <c r="Q29" s="38">
        <f>(K29+L29)/H29</f>
        <v>5.7779960580589993</v>
      </c>
      <c r="R29" s="39">
        <f>I29/H29</f>
        <v>2.1111908673677111</v>
      </c>
      <c r="S29" s="39">
        <f t="shared" ref="S29:S36" si="14">H29/B29</f>
        <v>0.59997733328866676</v>
      </c>
      <c r="T29" s="40">
        <f>M29/H29</f>
        <v>0.55557654404413448</v>
      </c>
      <c r="U29" s="33">
        <f>O29/N29</f>
        <v>0.6428571428571429</v>
      </c>
      <c r="V29" s="38">
        <f>(I29+K29+L29)/H29</f>
        <v>7.88918692542671</v>
      </c>
    </row>
    <row r="30" spans="1:22" ht="17.25" x14ac:dyDescent="0.3">
      <c r="A30" s="9" t="s">
        <v>9</v>
      </c>
      <c r="B30" s="1">
        <f>+'22년 시즌'!B30+'23년 시즌'!B30+'24년 시즌'!B29</f>
        <v>1</v>
      </c>
      <c r="C30" s="1">
        <f>+'22년 시즌'!C30+'23년 시즌'!C30+'24년 시즌'!C29</f>
        <v>0</v>
      </c>
      <c r="D30" s="1">
        <f>+'22년 시즌'!D30+'23년 시즌'!D30+'24년 시즌'!D29</f>
        <v>0</v>
      </c>
      <c r="E30" s="1">
        <f>+'22년 시즌'!E30+'23년 시즌'!E30+'24년 시즌'!E29</f>
        <v>0</v>
      </c>
      <c r="F30" s="1">
        <f>+'22년 시즌'!F30+'23년 시즌'!F30+'24년 시즌'!F29</f>
        <v>1</v>
      </c>
      <c r="G30" s="1">
        <f>+'22년 시즌'!G30+'23년 시즌'!G30+'24년 시즌'!G29</f>
        <v>0</v>
      </c>
      <c r="H30" s="6">
        <f>+'22년 시즌'!H30+'23년 시즌'!H30+'24년 시즌'!H29</f>
        <v>0</v>
      </c>
      <c r="I30" s="1">
        <f>+'22년 시즌'!I30+'23년 시즌'!I30+'24년 시즌'!I29</f>
        <v>0</v>
      </c>
      <c r="J30" s="1">
        <f>+'22년 시즌'!J30+'23년 시즌'!J30+'24년 시즌'!J29</f>
        <v>0</v>
      </c>
      <c r="K30" s="1">
        <f>+'22년 시즌'!K30+'23년 시즌'!K30+'24년 시즌'!K29</f>
        <v>1</v>
      </c>
      <c r="L30" s="1">
        <f>+'22년 시즌'!L30+'23년 시즌'!L30+'24년 시즌'!L29</f>
        <v>0</v>
      </c>
      <c r="M30" s="1">
        <f>+'22년 시즌'!M30+'23년 시즌'!M30+'24년 시즌'!M29</f>
        <v>0</v>
      </c>
      <c r="N30" s="1">
        <f>+'22년 시즌'!N30+'23년 시즌'!N30+'24년 시즌'!N29</f>
        <v>0</v>
      </c>
      <c r="O30" s="1">
        <f>+'22년 시즌'!O30+'23년 시즌'!O30+'24년 시즌'!O29</f>
        <v>0</v>
      </c>
      <c r="P30" s="3">
        <v>0</v>
      </c>
      <c r="Q30" s="70" t="s">
        <v>89</v>
      </c>
      <c r="R30" s="71" t="s">
        <v>89</v>
      </c>
      <c r="S30" s="39">
        <f t="shared" si="14"/>
        <v>0</v>
      </c>
      <c r="T30" s="72" t="s">
        <v>89</v>
      </c>
      <c r="U30" s="73" t="s">
        <v>89</v>
      </c>
      <c r="V30" s="73" t="s">
        <v>89</v>
      </c>
    </row>
    <row r="31" spans="1:22" ht="17.25" x14ac:dyDescent="0.3">
      <c r="A31" s="9" t="s">
        <v>51</v>
      </c>
      <c r="B31" s="1">
        <f>+'22년 시즌'!B31+'23년 시즌'!B31+'24년 시즌'!B30</f>
        <v>12</v>
      </c>
      <c r="C31" s="1">
        <f>+'22년 시즌'!C31+'23년 시즌'!C31+'24년 시즌'!C30</f>
        <v>2</v>
      </c>
      <c r="D31" s="1">
        <f>+'22년 시즌'!D31+'23년 시즌'!D31+'24년 시즌'!D30</f>
        <v>2</v>
      </c>
      <c r="E31" s="1">
        <f>+'22년 시즌'!E31+'23년 시즌'!E31+'24년 시즌'!E30</f>
        <v>0</v>
      </c>
      <c r="F31" s="1">
        <f>+'22년 시즌'!F31+'23년 시즌'!F31+'24년 시즌'!F30</f>
        <v>128</v>
      </c>
      <c r="G31" s="1">
        <f>+'22년 시즌'!G31+'23년 시즌'!G31+'24년 시즌'!G30</f>
        <v>96</v>
      </c>
      <c r="H31" s="6">
        <f>+'22년 시즌'!H31+'23년 시즌'!H31+'24년 시즌'!H30</f>
        <v>13.999966329999999</v>
      </c>
      <c r="I31" s="1">
        <f>+'22년 시즌'!I31+'23년 시즌'!I31+'24년 시즌'!I30</f>
        <v>37</v>
      </c>
      <c r="J31" s="1">
        <f>+'22년 시즌'!J31+'23년 시즌'!J31+'24년 시즌'!J30</f>
        <v>3</v>
      </c>
      <c r="K31" s="1">
        <f>+'22년 시즌'!K31+'23년 시즌'!K31+'24년 시즌'!K30</f>
        <v>27</v>
      </c>
      <c r="L31" s="1">
        <f>+'22년 시즌'!L31+'23년 시즌'!L31+'24년 시즌'!L30</f>
        <v>5</v>
      </c>
      <c r="M31" s="1">
        <f>+'22년 시즌'!M31+'23년 시즌'!M31+'24년 시즌'!M30</f>
        <v>13</v>
      </c>
      <c r="N31" s="1">
        <f>+'22년 시즌'!N31+'23년 시즌'!N31+'24년 시즌'!N30</f>
        <v>55</v>
      </c>
      <c r="O31" s="1">
        <f>+'22년 시즌'!O31+'23년 시즌'!O31+'24년 시즌'!O30</f>
        <v>33</v>
      </c>
      <c r="P31" s="3">
        <f>+O31*9/H31</f>
        <v>21.214336734765563</v>
      </c>
      <c r="Q31" s="38">
        <f t="shared" ref="Q31:Q37" si="15">(K31+L31)/H31</f>
        <v>2.2857197828703635</v>
      </c>
      <c r="R31" s="39">
        <f t="shared" ref="R31:R37" si="16">I31/H31</f>
        <v>2.642863498943858</v>
      </c>
      <c r="S31" s="39">
        <f t="shared" si="14"/>
        <v>1.1666638608333333</v>
      </c>
      <c r="T31" s="40">
        <f t="shared" ref="T31:T37" si="17">M31/H31</f>
        <v>0.92857366179108525</v>
      </c>
      <c r="U31" s="33">
        <f>O31/N31</f>
        <v>0.6</v>
      </c>
      <c r="V31" s="38">
        <f t="shared" ref="V31:V37" si="18">(I31+K31+L31)/H31</f>
        <v>4.9285832818142215</v>
      </c>
    </row>
    <row r="32" spans="1:22" ht="17.25" x14ac:dyDescent="0.3">
      <c r="A32" s="9" t="s">
        <v>15</v>
      </c>
      <c r="B32" s="1">
        <f>+'22년 시즌'!B32+'23년 시즌'!B32+'24년 시즌'!B31</f>
        <v>34</v>
      </c>
      <c r="C32" s="1">
        <f>+'22년 시즌'!C32+'23년 시즌'!C32+'24년 시즌'!C31</f>
        <v>11</v>
      </c>
      <c r="D32" s="1">
        <f>+'22년 시즌'!D32+'23년 시즌'!D32+'24년 시즌'!D31</f>
        <v>6</v>
      </c>
      <c r="E32" s="1">
        <f>+'22년 시즌'!E32+'23년 시즌'!E32+'24년 시즌'!E31</f>
        <v>2</v>
      </c>
      <c r="F32" s="1">
        <f>+'22년 시즌'!F32+'23년 시즌'!F32+'24년 시즌'!F31</f>
        <v>444</v>
      </c>
      <c r="G32" s="1">
        <f>+'22년 시즌'!G32+'23년 시즌'!G32+'24년 시즌'!G31</f>
        <v>381</v>
      </c>
      <c r="H32" s="6">
        <f>+'22년 시즌'!H32+'23년 시즌'!H32+'24년 시즌'!H31</f>
        <v>82.333266633329998</v>
      </c>
      <c r="I32" s="1">
        <f>+'22년 시즌'!I32+'23년 시즌'!I32+'24년 시즌'!I31</f>
        <v>103</v>
      </c>
      <c r="J32" s="1">
        <f>+'22년 시즌'!J32+'23년 시즌'!J32+'24년 시즌'!J31</f>
        <v>1</v>
      </c>
      <c r="K32" s="1">
        <f>+'22년 시즌'!K32+'23년 시즌'!K32+'24년 시즌'!K31</f>
        <v>58</v>
      </c>
      <c r="L32" s="1">
        <f>+'22년 시즌'!L32+'23년 시즌'!L32+'24년 시즌'!L31</f>
        <v>14</v>
      </c>
      <c r="M32" s="1">
        <f>+'22년 시즌'!M32+'23년 시즌'!M32+'24년 시즌'!M31</f>
        <v>82</v>
      </c>
      <c r="N32" s="1">
        <f>+'22년 시즌'!N32+'23년 시즌'!N32+'24년 시즌'!N31</f>
        <v>105</v>
      </c>
      <c r="O32" s="1">
        <f>+'22년 시즌'!O32+'23년 시즌'!O32+'24년 시즌'!O31</f>
        <v>66</v>
      </c>
      <c r="P32" s="3">
        <f>+O32*9/H32</f>
        <v>7.2145807434723848</v>
      </c>
      <c r="Q32" s="38">
        <f t="shared" si="15"/>
        <v>0.87449463557241025</v>
      </c>
      <c r="R32" s="39">
        <f t="shared" si="16"/>
        <v>1.2510131592216425</v>
      </c>
      <c r="S32" s="39">
        <f t="shared" si="14"/>
        <v>2.4215666656861763</v>
      </c>
      <c r="T32" s="40">
        <f t="shared" si="17"/>
        <v>0.99595222384635607</v>
      </c>
      <c r="U32" s="33">
        <f>O32/N32</f>
        <v>0.62857142857142856</v>
      </c>
      <c r="V32" s="38">
        <f t="shared" si="18"/>
        <v>2.1255077947940526</v>
      </c>
    </row>
    <row r="33" spans="1:22" ht="17.25" x14ac:dyDescent="0.3">
      <c r="A33" s="9" t="s">
        <v>50</v>
      </c>
      <c r="B33" s="1">
        <f>+'22년 시즌'!B33+'23년 시즌'!B33+'24년 시즌'!B33</f>
        <v>19</v>
      </c>
      <c r="C33" s="1">
        <f>+'22년 시즌'!C33+'23년 시즌'!C33+'24년 시즌'!C33</f>
        <v>2</v>
      </c>
      <c r="D33" s="1">
        <f>+'22년 시즌'!D33+'23년 시즌'!D33+'24년 시즌'!D33</f>
        <v>5</v>
      </c>
      <c r="E33" s="1">
        <f>+'22년 시즌'!E33+'23년 시즌'!E33+'24년 시즌'!E33</f>
        <v>0</v>
      </c>
      <c r="F33" s="1">
        <f>+'22년 시즌'!F33+'23년 시즌'!F33+'24년 시즌'!F33</f>
        <v>207</v>
      </c>
      <c r="G33" s="1">
        <f>+'22년 시즌'!G33+'23년 시즌'!G33+'24년 시즌'!G33</f>
        <v>143</v>
      </c>
      <c r="H33" s="6">
        <f>+'22년 시즌'!H33+'23년 시즌'!H33+'24년 시즌'!H33</f>
        <v>25.9999266666</v>
      </c>
      <c r="I33" s="1">
        <f>+'22년 시즌'!I33+'23년 시즌'!I33+'24년 시즌'!I33</f>
        <v>58</v>
      </c>
      <c r="J33" s="1">
        <f>+'22년 시즌'!J33+'23년 시즌'!J33+'24년 시즌'!J33</f>
        <v>2</v>
      </c>
      <c r="K33" s="1">
        <f>+'22년 시즌'!K33+'23년 시즌'!K33+'24년 시즌'!K33</f>
        <v>61</v>
      </c>
      <c r="L33" s="1">
        <f>+'22년 시즌'!L33+'23년 시즌'!L33+'24년 시즌'!L33</f>
        <v>4</v>
      </c>
      <c r="M33" s="1">
        <f>+'22년 시즌'!M33+'23년 시즌'!M33+'24년 시즌'!M33</f>
        <v>27</v>
      </c>
      <c r="N33" s="1">
        <f>+'22년 시즌'!N33+'23년 시즌'!N33+'24년 시즌'!N33</f>
        <v>87</v>
      </c>
      <c r="O33" s="1">
        <f>+'22년 시즌'!O33+'23년 시즌'!O33+'24년 시즌'!O33</f>
        <v>68</v>
      </c>
      <c r="P33" s="3">
        <f>+O33*9/H33</f>
        <v>23.538527929241695</v>
      </c>
      <c r="Q33" s="38">
        <f t="shared" si="15"/>
        <v>2.5000070513083497</v>
      </c>
      <c r="R33" s="39">
        <f t="shared" si="16"/>
        <v>2.2307755227059123</v>
      </c>
      <c r="S33" s="39">
        <f t="shared" si="14"/>
        <v>1.3684171929789475</v>
      </c>
      <c r="T33" s="40">
        <f t="shared" si="17"/>
        <v>1.0384644674665453</v>
      </c>
      <c r="U33" s="33">
        <f>O33/N33</f>
        <v>0.7816091954022989</v>
      </c>
      <c r="V33" s="38">
        <f t="shared" si="18"/>
        <v>4.7307825740142624</v>
      </c>
    </row>
    <row r="34" spans="1:22" ht="17.25" x14ac:dyDescent="0.3">
      <c r="A34" s="9" t="s">
        <v>33</v>
      </c>
      <c r="B34" s="1">
        <f>+'22년 시즌'!B34+'23년 시즌'!B34+'24년 시즌'!B34</f>
        <v>11</v>
      </c>
      <c r="C34" s="1">
        <f>+'22년 시즌'!C34+'23년 시즌'!C34+'24년 시즌'!C34</f>
        <v>2</v>
      </c>
      <c r="D34" s="1">
        <f>+'22년 시즌'!D34+'23년 시즌'!D34+'24년 시즌'!D34</f>
        <v>3</v>
      </c>
      <c r="E34" s="1">
        <f>+'22년 시즌'!E34+'23년 시즌'!E34+'24년 시즌'!E34</f>
        <v>0</v>
      </c>
      <c r="F34" s="1">
        <f>+'22년 시즌'!F34+'23년 시즌'!F34+'24년 시즌'!F34</f>
        <v>173</v>
      </c>
      <c r="G34" s="1">
        <f>+'22년 시즌'!G34+'23년 시즌'!G34+'24년 시즌'!G34</f>
        <v>127</v>
      </c>
      <c r="H34" s="6">
        <f>+'22년 시즌'!H34+'23년 시즌'!H34+'24년 시즌'!H34</f>
        <v>23.3332993</v>
      </c>
      <c r="I34" s="1">
        <f>+'22년 시즌'!I34+'23년 시즌'!I34+'24년 시즌'!I34</f>
        <v>66</v>
      </c>
      <c r="J34" s="1">
        <f>+'22년 시즌'!J34+'23년 시즌'!J34+'24년 시즌'!J34</f>
        <v>1</v>
      </c>
      <c r="K34" s="1">
        <f>+'22년 시즌'!K34+'23년 시즌'!K34+'24년 시즌'!K34</f>
        <v>33</v>
      </c>
      <c r="L34" s="1">
        <f>+'22년 시즌'!L34+'23년 시즌'!L34+'24년 시즌'!L34</f>
        <v>9</v>
      </c>
      <c r="M34" s="1">
        <f>+'22년 시즌'!M34+'23년 시즌'!M34+'24년 시즌'!M34</f>
        <v>27</v>
      </c>
      <c r="N34" s="1">
        <f>+'22년 시즌'!N34+'23년 시즌'!N34+'24년 시즌'!N34</f>
        <v>74</v>
      </c>
      <c r="O34" s="1">
        <f>+'22년 시즌'!O34+'23년 시즌'!O34+'24년 시즌'!O34</f>
        <v>62</v>
      </c>
      <c r="P34" s="3">
        <v>0</v>
      </c>
      <c r="Q34" s="38">
        <f t="shared" si="15"/>
        <v>1.8000026254324009</v>
      </c>
      <c r="R34" s="39">
        <f t="shared" si="16"/>
        <v>2.8285755542509157</v>
      </c>
      <c r="S34" s="39">
        <f t="shared" si="14"/>
        <v>2.1212090272727271</v>
      </c>
      <c r="T34" s="41">
        <f t="shared" si="17"/>
        <v>1.1571445449208291</v>
      </c>
      <c r="U34" s="73" t="s">
        <v>89</v>
      </c>
      <c r="V34" s="25">
        <f t="shared" si="18"/>
        <v>4.6285781796833163</v>
      </c>
    </row>
    <row r="35" spans="1:22" ht="17.25" x14ac:dyDescent="0.3">
      <c r="A35" s="9" t="s">
        <v>47</v>
      </c>
      <c r="B35" s="1">
        <f>+'22년 시즌'!B35+'23년 시즌'!B35+'24년 시즌'!B36</f>
        <v>8</v>
      </c>
      <c r="C35" s="1">
        <f>+'22년 시즌'!C35+'23년 시즌'!C35+'24년 시즌'!C36</f>
        <v>2</v>
      </c>
      <c r="D35" s="1">
        <f>+'22년 시즌'!D35+'23년 시즌'!D35+'24년 시즌'!D36</f>
        <v>2</v>
      </c>
      <c r="E35" s="1">
        <f>+'22년 시즌'!E35+'23년 시즌'!E35+'24년 시즌'!E36</f>
        <v>1</v>
      </c>
      <c r="F35" s="1">
        <f>+'22년 시즌'!F35+'23년 시즌'!F35+'24년 시즌'!F36</f>
        <v>102</v>
      </c>
      <c r="G35" s="1">
        <f>+'22년 시즌'!G35+'23년 시즌'!G35+'24년 시즌'!G36</f>
        <v>55</v>
      </c>
      <c r="H35" s="6">
        <f>+'22년 시즌'!H35+'23년 시즌'!H35+'24년 시즌'!H36</f>
        <v>13.666633329933001</v>
      </c>
      <c r="I35" s="1">
        <f>+'22년 시즌'!I35+'23년 시즌'!I35+'24년 시즌'!I36</f>
        <v>16</v>
      </c>
      <c r="J35" s="1">
        <f>+'22년 시즌'!J35+'23년 시즌'!J35+'24년 시즌'!J36</f>
        <v>1</v>
      </c>
      <c r="K35" s="1">
        <f>+'22년 시즌'!K35+'23년 시즌'!K35+'24년 시즌'!K36</f>
        <v>45</v>
      </c>
      <c r="L35" s="1">
        <f>+'22년 시즌'!L35+'23년 시즌'!L35+'24년 시즌'!L36</f>
        <v>1</v>
      </c>
      <c r="M35" s="1">
        <f>+'22년 시즌'!M35+'23년 시즌'!M35+'24년 시즌'!M36</f>
        <v>13</v>
      </c>
      <c r="N35" s="1">
        <f>+'22년 시즌'!N35+'23년 시즌'!N35+'24년 시즌'!N36</f>
        <v>36</v>
      </c>
      <c r="O35" s="1">
        <f>+'22년 시즌'!O35+'23년 시즌'!O35+'24년 시즌'!O36</f>
        <v>21</v>
      </c>
      <c r="P35" s="3">
        <f>+O35*9/H35</f>
        <v>13.829302026128666</v>
      </c>
      <c r="Q35" s="38">
        <f t="shared" si="15"/>
        <v>3.3658618687932202</v>
      </c>
      <c r="R35" s="39">
        <f t="shared" si="16"/>
        <v>1.1707345630585113</v>
      </c>
      <c r="S35" s="39">
        <f t="shared" si="14"/>
        <v>1.7083291662416251</v>
      </c>
      <c r="T35" s="40">
        <f t="shared" si="17"/>
        <v>0.95122183248504044</v>
      </c>
      <c r="U35" s="33">
        <f>O35/N35</f>
        <v>0.58333333333333337</v>
      </c>
      <c r="V35" s="38">
        <f t="shared" si="18"/>
        <v>4.5365964318517316</v>
      </c>
    </row>
    <row r="36" spans="1:22" ht="17.25" x14ac:dyDescent="0.3">
      <c r="A36" s="9" t="s">
        <v>22</v>
      </c>
      <c r="B36" s="1">
        <f>+'22년 시즌'!B36+'23년 시즌'!B36+'24년 시즌'!B37</f>
        <v>38</v>
      </c>
      <c r="C36" s="1">
        <f>+'22년 시즌'!C36+'23년 시즌'!C36+'24년 시즌'!C37</f>
        <v>8</v>
      </c>
      <c r="D36" s="1">
        <f>+'22년 시즌'!D36+'23년 시즌'!D36+'24년 시즌'!D37</f>
        <v>11</v>
      </c>
      <c r="E36" s="1">
        <f>+'22년 시즌'!E36+'23년 시즌'!E36+'24년 시즌'!E37</f>
        <v>3</v>
      </c>
      <c r="F36" s="1">
        <f>+'22년 시즌'!F36+'23년 시즌'!F36+'24년 시즌'!F37</f>
        <v>550</v>
      </c>
      <c r="G36" s="1">
        <f>+'22년 시즌'!G36+'23년 시즌'!G36+'24년 시즌'!G37</f>
        <v>397</v>
      </c>
      <c r="H36" s="6">
        <f>+'22년 시즌'!H36+'23년 시즌'!H36+'24년 시즌'!H37</f>
        <v>81.666632983</v>
      </c>
      <c r="I36" s="1">
        <f>+'22년 시즌'!I36+'23년 시즌'!I36+'24년 시즌'!I37</f>
        <v>133</v>
      </c>
      <c r="J36" s="1">
        <f>+'22년 시즌'!J36+'23년 시즌'!J36+'24년 시즌'!J37</f>
        <v>1</v>
      </c>
      <c r="K36" s="1">
        <f>+'22년 시즌'!K36+'23년 시즌'!K36+'24년 시즌'!K37</f>
        <v>123</v>
      </c>
      <c r="L36" s="1">
        <f>+'22년 시즌'!L36+'23년 시즌'!L36+'24년 시즌'!L37</f>
        <v>25</v>
      </c>
      <c r="M36" s="1">
        <f>+'22년 시즌'!M36+'23년 시즌'!M36+'24년 시즌'!M37</f>
        <v>131</v>
      </c>
      <c r="N36" s="1">
        <f>+'22년 시즌'!N36+'23년 시즌'!N36+'24년 시즌'!N37</f>
        <v>183</v>
      </c>
      <c r="O36" s="1">
        <f>+'22년 시즌'!O36+'23년 시즌'!O36+'24년 시즌'!O37</f>
        <v>130</v>
      </c>
      <c r="P36" s="3">
        <f>+O36*9/H36</f>
        <v>14.326536521268743</v>
      </c>
      <c r="Q36" s="38">
        <f t="shared" si="15"/>
        <v>1.8122456454254479</v>
      </c>
      <c r="R36" s="39">
        <f t="shared" si="16"/>
        <v>1.6285721002809768</v>
      </c>
      <c r="S36" s="39">
        <f t="shared" si="14"/>
        <v>2.1491219206052632</v>
      </c>
      <c r="T36" s="40">
        <f t="shared" si="17"/>
        <v>1.6040822942617139</v>
      </c>
      <c r="U36" s="33">
        <f>O36/N36</f>
        <v>0.7103825136612022</v>
      </c>
      <c r="V36" s="38">
        <f t="shared" si="18"/>
        <v>3.4408177457064246</v>
      </c>
    </row>
    <row r="37" spans="1:22" ht="17.25" x14ac:dyDescent="0.3">
      <c r="A37" s="11" t="s">
        <v>10</v>
      </c>
      <c r="B37" s="11">
        <f>SUM(B29:B36)</f>
        <v>138</v>
      </c>
      <c r="C37" s="11">
        <f>SUM(C29:C36)</f>
        <v>28</v>
      </c>
      <c r="D37" s="11">
        <f t="shared" ref="D37:O37" si="19">SUM(D29:D36)</f>
        <v>31</v>
      </c>
      <c r="E37" s="11">
        <f t="shared" si="19"/>
        <v>6</v>
      </c>
      <c r="F37" s="11">
        <f t="shared" si="19"/>
        <v>1710</v>
      </c>
      <c r="G37" s="11">
        <f t="shared" si="19"/>
        <v>1251</v>
      </c>
      <c r="H37" s="15">
        <f>SUM(H29:H36)</f>
        <v>249.999385242193</v>
      </c>
      <c r="I37" s="11">
        <f t="shared" si="19"/>
        <v>432</v>
      </c>
      <c r="J37" s="11">
        <f t="shared" si="19"/>
        <v>9</v>
      </c>
      <c r="K37" s="11">
        <f>SUM(K29:K36)</f>
        <v>396</v>
      </c>
      <c r="L37" s="11">
        <f t="shared" si="19"/>
        <v>62</v>
      </c>
      <c r="M37" s="11">
        <f t="shared" si="19"/>
        <v>298</v>
      </c>
      <c r="N37" s="11">
        <f t="shared" si="19"/>
        <v>596</v>
      </c>
      <c r="O37" s="11">
        <f t="shared" si="19"/>
        <v>416</v>
      </c>
      <c r="P37" s="16">
        <f>+O37*9/H37</f>
        <v>14.976036826542229</v>
      </c>
      <c r="Q37" s="34">
        <f t="shared" si="15"/>
        <v>1.8320045049562874</v>
      </c>
      <c r="R37" s="35">
        <f t="shared" si="16"/>
        <v>1.7280042492164109</v>
      </c>
      <c r="S37" s="35">
        <f t="shared" ref="S37" si="20">H37/B37</f>
        <v>1.8115897481318333</v>
      </c>
      <c r="T37" s="36">
        <f t="shared" si="17"/>
        <v>1.1920029311724316</v>
      </c>
      <c r="U37" s="37">
        <f>O37/N37</f>
        <v>0.69798657718120805</v>
      </c>
      <c r="V37" s="34">
        <f t="shared" si="18"/>
        <v>3.5600087541726984</v>
      </c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</sheetPr>
  <dimension ref="A1:X37"/>
  <sheetViews>
    <sheetView zoomScale="70" zoomScaleNormal="70" zoomScaleSheetLayoutView="75" workbookViewId="0">
      <selection activeCell="W18" sqref="W18"/>
    </sheetView>
  </sheetViews>
  <sheetFormatPr defaultColWidth="9" defaultRowHeight="16.5" x14ac:dyDescent="0.3"/>
  <cols>
    <col min="1" max="13" width="8.125" customWidth="1"/>
  </cols>
  <sheetData>
    <row r="1" spans="1:20" ht="26.25" x14ac:dyDescent="0.3">
      <c r="A1" s="24" t="s">
        <v>64</v>
      </c>
      <c r="B1" s="24"/>
    </row>
    <row r="2" spans="1:20" ht="17.25" x14ac:dyDescent="0.3">
      <c r="A2" s="4" t="s">
        <v>1</v>
      </c>
    </row>
    <row r="3" spans="1:20" ht="34.5" x14ac:dyDescent="0.3">
      <c r="A3" s="43" t="s">
        <v>27</v>
      </c>
      <c r="B3" s="43" t="s">
        <v>46</v>
      </c>
      <c r="C3" s="43" t="s">
        <v>57</v>
      </c>
      <c r="D3" s="43" t="s">
        <v>19</v>
      </c>
      <c r="E3" s="43" t="s">
        <v>38</v>
      </c>
      <c r="F3" s="43" t="s">
        <v>53</v>
      </c>
      <c r="G3" s="43" t="s">
        <v>81</v>
      </c>
      <c r="H3" s="43" t="s">
        <v>82</v>
      </c>
      <c r="I3" s="43" t="s">
        <v>83</v>
      </c>
      <c r="J3" s="43" t="s">
        <v>84</v>
      </c>
      <c r="K3" s="43" t="s">
        <v>31</v>
      </c>
      <c r="L3" s="43" t="s">
        <v>36</v>
      </c>
      <c r="M3" s="43" t="s">
        <v>40</v>
      </c>
      <c r="N3" s="43" t="s">
        <v>29</v>
      </c>
      <c r="O3" s="43" t="s">
        <v>58</v>
      </c>
      <c r="P3" s="43" t="s">
        <v>43</v>
      </c>
      <c r="Q3" s="43" t="s">
        <v>37</v>
      </c>
      <c r="R3" s="43" t="s">
        <v>85</v>
      </c>
      <c r="S3" s="10" t="s">
        <v>88</v>
      </c>
      <c r="T3" s="10" t="s">
        <v>118</v>
      </c>
    </row>
    <row r="4" spans="1:20" ht="17.25" x14ac:dyDescent="0.3">
      <c r="A4" s="43" t="s">
        <v>59</v>
      </c>
      <c r="B4" s="44">
        <v>2</v>
      </c>
      <c r="C4" s="45">
        <f>+F4/E4</f>
        <v>0</v>
      </c>
      <c r="D4" s="44">
        <v>1</v>
      </c>
      <c r="E4" s="44">
        <v>1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1</v>
      </c>
      <c r="P4" s="46">
        <f>+(G4*1+H4*2+I4*3+J4*4)/E4</f>
        <v>0</v>
      </c>
      <c r="Q4" s="46">
        <v>0</v>
      </c>
      <c r="R4" s="58">
        <f t="shared" ref="R4:R24" si="0">+Q4+P4</f>
        <v>0</v>
      </c>
      <c r="S4" s="69">
        <f t="shared" ref="S4:S24" si="1">RANK(R4,$R$4:$R$24)</f>
        <v>15</v>
      </c>
      <c r="T4" s="132">
        <f t="shared" ref="T4:T24" si="2">RANK(C4,$C$4:$C$24)</f>
        <v>14</v>
      </c>
    </row>
    <row r="5" spans="1:20" ht="17.25" x14ac:dyDescent="0.3">
      <c r="A5" s="43" t="s">
        <v>34</v>
      </c>
      <c r="B5" s="44">
        <v>6</v>
      </c>
      <c r="C5" s="45">
        <f>+F5/E5</f>
        <v>0</v>
      </c>
      <c r="D5" s="44">
        <v>11</v>
      </c>
      <c r="E5" s="44">
        <v>3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2</v>
      </c>
      <c r="L5" s="44">
        <v>1</v>
      </c>
      <c r="M5" s="44">
        <v>2</v>
      </c>
      <c r="N5" s="44">
        <v>8</v>
      </c>
      <c r="O5" s="44">
        <v>3</v>
      </c>
      <c r="P5" s="46">
        <f>+(G5*1+H5*2+I5*3+J5*4)/E5</f>
        <v>0</v>
      </c>
      <c r="Q5" s="46">
        <f>+(F5+N5)/D5</f>
        <v>0.72727272727272729</v>
      </c>
      <c r="R5" s="58">
        <f t="shared" si="0"/>
        <v>0.72727272727272729</v>
      </c>
      <c r="S5" s="69">
        <f t="shared" si="1"/>
        <v>14</v>
      </c>
      <c r="T5" s="132">
        <f t="shared" si="2"/>
        <v>14</v>
      </c>
    </row>
    <row r="6" spans="1:20" ht="17.25" x14ac:dyDescent="0.3">
      <c r="A6" s="43" t="s">
        <v>44</v>
      </c>
      <c r="B6" s="44">
        <v>9</v>
      </c>
      <c r="C6" s="45">
        <f>+F6/E6</f>
        <v>0.75</v>
      </c>
      <c r="D6" s="44">
        <v>28</v>
      </c>
      <c r="E6" s="44">
        <v>20</v>
      </c>
      <c r="F6" s="44">
        <v>15</v>
      </c>
      <c r="G6" s="44">
        <v>10</v>
      </c>
      <c r="H6" s="44">
        <v>4</v>
      </c>
      <c r="I6" s="44">
        <v>1</v>
      </c>
      <c r="J6" s="44">
        <v>0</v>
      </c>
      <c r="K6" s="44">
        <v>14</v>
      </c>
      <c r="L6" s="44">
        <v>11</v>
      </c>
      <c r="M6" s="44">
        <v>11</v>
      </c>
      <c r="N6" s="44">
        <v>8</v>
      </c>
      <c r="O6" s="44">
        <v>1</v>
      </c>
      <c r="P6" s="46">
        <f>+(G6*1+H6*2+I6*3+J6*4)/E6</f>
        <v>1.05</v>
      </c>
      <c r="Q6" s="46">
        <f>+(F6+N6)/D6</f>
        <v>0.8214285714285714</v>
      </c>
      <c r="R6" s="58">
        <f t="shared" si="0"/>
        <v>1.8714285714285714</v>
      </c>
      <c r="S6" s="69">
        <f t="shared" si="1"/>
        <v>1</v>
      </c>
      <c r="T6" s="132">
        <f t="shared" si="2"/>
        <v>1</v>
      </c>
    </row>
    <row r="7" spans="1:20" ht="17.25" x14ac:dyDescent="0.3">
      <c r="A7" s="43" t="s">
        <v>76</v>
      </c>
      <c r="B7" s="44">
        <v>0</v>
      </c>
      <c r="C7" s="45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6">
        <v>0</v>
      </c>
      <c r="Q7" s="46">
        <v>0</v>
      </c>
      <c r="R7" s="58">
        <f t="shared" si="0"/>
        <v>0</v>
      </c>
      <c r="S7" s="69">
        <f t="shared" si="1"/>
        <v>15</v>
      </c>
      <c r="T7" s="132">
        <f t="shared" si="2"/>
        <v>14</v>
      </c>
    </row>
    <row r="8" spans="1:20" ht="17.25" x14ac:dyDescent="0.3">
      <c r="A8" s="43" t="s">
        <v>4</v>
      </c>
      <c r="B8" s="44">
        <v>9</v>
      </c>
      <c r="C8" s="45">
        <f>+F8/E8</f>
        <v>0.45</v>
      </c>
      <c r="D8" s="44">
        <v>22</v>
      </c>
      <c r="E8" s="44">
        <v>20</v>
      </c>
      <c r="F8" s="44">
        <v>9</v>
      </c>
      <c r="G8" s="44">
        <v>6</v>
      </c>
      <c r="H8" s="44">
        <v>3</v>
      </c>
      <c r="I8" s="44">
        <v>0</v>
      </c>
      <c r="J8" s="44">
        <v>0</v>
      </c>
      <c r="K8" s="44">
        <v>8</v>
      </c>
      <c r="L8" s="44">
        <v>9</v>
      </c>
      <c r="M8" s="44">
        <v>6</v>
      </c>
      <c r="N8" s="44">
        <v>2</v>
      </c>
      <c r="O8" s="44">
        <v>4</v>
      </c>
      <c r="P8" s="46">
        <f>+(G8*1+H8*2+I8*3+J8*4)/E8</f>
        <v>0.6</v>
      </c>
      <c r="Q8" s="46">
        <f>+(F8+N8)/D8</f>
        <v>0.5</v>
      </c>
      <c r="R8" s="58">
        <f t="shared" si="0"/>
        <v>1.1000000000000001</v>
      </c>
      <c r="S8" s="69">
        <f t="shared" si="1"/>
        <v>6</v>
      </c>
      <c r="T8" s="132">
        <f t="shared" si="2"/>
        <v>4</v>
      </c>
    </row>
    <row r="9" spans="1:20" ht="17.25" x14ac:dyDescent="0.3">
      <c r="A9" s="43" t="s">
        <v>51</v>
      </c>
      <c r="B9" s="44">
        <v>5</v>
      </c>
      <c r="C9" s="45">
        <f>+F9/E9</f>
        <v>0.33333333333333331</v>
      </c>
      <c r="D9" s="44">
        <v>13</v>
      </c>
      <c r="E9" s="44">
        <v>12</v>
      </c>
      <c r="F9" s="44">
        <v>4</v>
      </c>
      <c r="G9" s="44">
        <v>3</v>
      </c>
      <c r="H9" s="44">
        <v>1</v>
      </c>
      <c r="I9" s="44">
        <v>0</v>
      </c>
      <c r="J9" s="44">
        <v>0</v>
      </c>
      <c r="K9" s="44">
        <v>2</v>
      </c>
      <c r="L9" s="44">
        <v>1</v>
      </c>
      <c r="M9" s="44">
        <v>2</v>
      </c>
      <c r="N9" s="44">
        <v>1</v>
      </c>
      <c r="O9" s="44">
        <v>4</v>
      </c>
      <c r="P9" s="46">
        <f>+(G9*1+H9*2+I9*3+J9*4)/E9</f>
        <v>0.41666666666666669</v>
      </c>
      <c r="Q9" s="46">
        <f>+(F9+N9)/D9</f>
        <v>0.38461538461538464</v>
      </c>
      <c r="R9" s="58">
        <f t="shared" si="0"/>
        <v>0.80128205128205132</v>
      </c>
      <c r="S9" s="69">
        <f t="shared" si="1"/>
        <v>12</v>
      </c>
      <c r="T9" s="132">
        <f t="shared" si="2"/>
        <v>9</v>
      </c>
    </row>
    <row r="10" spans="1:20" ht="17.25" x14ac:dyDescent="0.3">
      <c r="A10" s="43" t="s">
        <v>25</v>
      </c>
      <c r="B10" s="44">
        <v>9</v>
      </c>
      <c r="C10" s="45">
        <f>+F10/E10</f>
        <v>0.35714285714285715</v>
      </c>
      <c r="D10" s="44">
        <v>31</v>
      </c>
      <c r="E10" s="44">
        <v>28</v>
      </c>
      <c r="F10" s="44">
        <v>10</v>
      </c>
      <c r="G10" s="44">
        <v>6</v>
      </c>
      <c r="H10" s="44">
        <v>3</v>
      </c>
      <c r="I10" s="44">
        <v>1</v>
      </c>
      <c r="J10" s="44">
        <v>0</v>
      </c>
      <c r="K10" s="44">
        <v>7</v>
      </c>
      <c r="L10" s="44">
        <v>8</v>
      </c>
      <c r="M10" s="44">
        <v>5</v>
      </c>
      <c r="N10" s="44">
        <v>3</v>
      </c>
      <c r="O10" s="44">
        <v>5</v>
      </c>
      <c r="P10" s="46">
        <f>+(G10*1+H10*2+I10*3+J10*4)/E10</f>
        <v>0.5357142857142857</v>
      </c>
      <c r="Q10" s="46">
        <f>+(F10+N10)/D10</f>
        <v>0.41935483870967744</v>
      </c>
      <c r="R10" s="58">
        <f t="shared" si="0"/>
        <v>0.95506912442396308</v>
      </c>
      <c r="S10" s="69">
        <f t="shared" si="1"/>
        <v>8</v>
      </c>
      <c r="T10" s="132">
        <f t="shared" si="2"/>
        <v>8</v>
      </c>
    </row>
    <row r="11" spans="1:20" ht="17.25" x14ac:dyDescent="0.3">
      <c r="A11" s="43" t="s">
        <v>21</v>
      </c>
      <c r="B11" s="44">
        <v>5</v>
      </c>
      <c r="C11" s="45">
        <f>+F11/E11</f>
        <v>0.36363636363636365</v>
      </c>
      <c r="D11" s="44">
        <v>13</v>
      </c>
      <c r="E11" s="44">
        <v>11</v>
      </c>
      <c r="F11" s="44">
        <v>4</v>
      </c>
      <c r="G11" s="44">
        <v>4</v>
      </c>
      <c r="H11" s="44">
        <v>0</v>
      </c>
      <c r="I11" s="44">
        <v>0</v>
      </c>
      <c r="J11" s="44">
        <v>0</v>
      </c>
      <c r="K11" s="44">
        <v>4</v>
      </c>
      <c r="L11" s="44">
        <v>5</v>
      </c>
      <c r="M11" s="44">
        <v>3</v>
      </c>
      <c r="N11" s="44">
        <v>2</v>
      </c>
      <c r="O11" s="44">
        <v>4</v>
      </c>
      <c r="P11" s="46">
        <f>+(G11*1+H11*2+I11*3+J11*4)/E11</f>
        <v>0.36363636363636365</v>
      </c>
      <c r="Q11" s="46">
        <f>+(F11+N11)/D11</f>
        <v>0.46153846153846156</v>
      </c>
      <c r="R11" s="58">
        <f t="shared" si="0"/>
        <v>0.82517482517482521</v>
      </c>
      <c r="S11" s="69">
        <f t="shared" si="1"/>
        <v>11</v>
      </c>
      <c r="T11" s="132">
        <f t="shared" si="2"/>
        <v>7</v>
      </c>
    </row>
    <row r="12" spans="1:20" ht="17.25" x14ac:dyDescent="0.3">
      <c r="A12" s="43" t="s">
        <v>77</v>
      </c>
      <c r="B12" s="44">
        <v>0</v>
      </c>
      <c r="C12" s="45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6">
        <v>0</v>
      </c>
      <c r="Q12" s="46">
        <v>0</v>
      </c>
      <c r="R12" s="58">
        <f t="shared" si="0"/>
        <v>0</v>
      </c>
      <c r="S12" s="69">
        <f t="shared" si="1"/>
        <v>15</v>
      </c>
      <c r="T12" s="132">
        <f t="shared" si="2"/>
        <v>14</v>
      </c>
    </row>
    <row r="13" spans="1:20" ht="17.25" x14ac:dyDescent="0.3">
      <c r="A13" s="43" t="s">
        <v>15</v>
      </c>
      <c r="B13" s="44">
        <v>4</v>
      </c>
      <c r="C13" s="45">
        <f>+F13/E13</f>
        <v>0.25</v>
      </c>
      <c r="D13" s="44">
        <v>6</v>
      </c>
      <c r="E13" s="44">
        <v>4</v>
      </c>
      <c r="F13" s="44">
        <v>1</v>
      </c>
      <c r="G13" s="44">
        <v>0</v>
      </c>
      <c r="H13" s="44">
        <v>0</v>
      </c>
      <c r="I13" s="44">
        <v>0</v>
      </c>
      <c r="J13" s="44">
        <v>1</v>
      </c>
      <c r="K13" s="44">
        <v>2</v>
      </c>
      <c r="L13" s="44">
        <v>3</v>
      </c>
      <c r="M13" s="44">
        <v>0</v>
      </c>
      <c r="N13" s="44">
        <v>2</v>
      </c>
      <c r="O13" s="44">
        <v>1</v>
      </c>
      <c r="P13" s="46">
        <f>+(G13*1+H13*2+I13*3+J13*4)/E13</f>
        <v>1</v>
      </c>
      <c r="Q13" s="46">
        <f>+(F13+N13)/D13</f>
        <v>0.5</v>
      </c>
      <c r="R13" s="58">
        <f t="shared" si="0"/>
        <v>1.5</v>
      </c>
      <c r="S13" s="69">
        <f t="shared" si="1"/>
        <v>2</v>
      </c>
      <c r="T13" s="132">
        <f t="shared" si="2"/>
        <v>12</v>
      </c>
    </row>
    <row r="14" spans="1:20" ht="17.25" x14ac:dyDescent="0.3">
      <c r="A14" s="43" t="s">
        <v>52</v>
      </c>
      <c r="B14" s="44">
        <v>7</v>
      </c>
      <c r="C14" s="45">
        <f>+F14/E14</f>
        <v>0.2857142857142857</v>
      </c>
      <c r="D14" s="44">
        <v>17</v>
      </c>
      <c r="E14" s="44">
        <v>14</v>
      </c>
      <c r="F14" s="44">
        <v>4</v>
      </c>
      <c r="G14" s="44">
        <v>3</v>
      </c>
      <c r="H14" s="44">
        <v>0</v>
      </c>
      <c r="I14" s="44">
        <v>1</v>
      </c>
      <c r="J14" s="44">
        <v>0</v>
      </c>
      <c r="K14" s="44">
        <v>6</v>
      </c>
      <c r="L14" s="44">
        <v>1</v>
      </c>
      <c r="M14" s="44">
        <v>3</v>
      </c>
      <c r="N14" s="44">
        <v>3</v>
      </c>
      <c r="O14" s="44">
        <v>5</v>
      </c>
      <c r="P14" s="46">
        <f>+(G14*1+H14*2+I14*3+J14*4)/E14</f>
        <v>0.42857142857142855</v>
      </c>
      <c r="Q14" s="46">
        <f>+(F14+N14)/D14</f>
        <v>0.41176470588235292</v>
      </c>
      <c r="R14" s="58">
        <f t="shared" si="0"/>
        <v>0.84033613445378141</v>
      </c>
      <c r="S14" s="69">
        <f t="shared" si="1"/>
        <v>10</v>
      </c>
      <c r="T14" s="132">
        <f t="shared" si="2"/>
        <v>11</v>
      </c>
    </row>
    <row r="15" spans="1:20" ht="17.25" x14ac:dyDescent="0.3">
      <c r="A15" s="43" t="s">
        <v>78</v>
      </c>
      <c r="B15" s="44">
        <v>0</v>
      </c>
      <c r="C15" s="45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6">
        <v>0</v>
      </c>
      <c r="Q15" s="46">
        <v>0</v>
      </c>
      <c r="R15" s="58">
        <f t="shared" si="0"/>
        <v>0</v>
      </c>
      <c r="S15" s="69">
        <f t="shared" si="1"/>
        <v>15</v>
      </c>
      <c r="T15" s="132">
        <f t="shared" si="2"/>
        <v>14</v>
      </c>
    </row>
    <row r="16" spans="1:20" ht="17.25" x14ac:dyDescent="0.3">
      <c r="A16" s="43" t="s">
        <v>50</v>
      </c>
      <c r="B16" s="44">
        <v>6</v>
      </c>
      <c r="C16" s="45">
        <f>+F16/E16</f>
        <v>0.42857142857142855</v>
      </c>
      <c r="D16" s="44">
        <v>9</v>
      </c>
      <c r="E16" s="44">
        <v>7</v>
      </c>
      <c r="F16" s="44">
        <v>3</v>
      </c>
      <c r="G16" s="44">
        <v>2</v>
      </c>
      <c r="H16" s="44">
        <v>1</v>
      </c>
      <c r="I16" s="44">
        <v>0</v>
      </c>
      <c r="J16" s="44">
        <v>0</v>
      </c>
      <c r="K16" s="44">
        <v>1</v>
      </c>
      <c r="L16" s="44">
        <v>3</v>
      </c>
      <c r="M16" s="44">
        <v>2</v>
      </c>
      <c r="N16" s="44">
        <v>2</v>
      </c>
      <c r="O16" s="44">
        <v>1</v>
      </c>
      <c r="P16" s="46">
        <f>+(G16*1+H16*2+I16*3+J16*4)/E16</f>
        <v>0.5714285714285714</v>
      </c>
      <c r="Q16" s="46">
        <f>+(F16+N16)/D16</f>
        <v>0.55555555555555558</v>
      </c>
      <c r="R16" s="58">
        <f t="shared" si="0"/>
        <v>1.126984126984127</v>
      </c>
      <c r="S16" s="69">
        <f t="shared" si="1"/>
        <v>5</v>
      </c>
      <c r="T16" s="132">
        <f t="shared" si="2"/>
        <v>5</v>
      </c>
    </row>
    <row r="17" spans="1:24" ht="17.25" x14ac:dyDescent="0.3">
      <c r="A17" s="43" t="s">
        <v>79</v>
      </c>
      <c r="B17" s="44">
        <v>0</v>
      </c>
      <c r="C17" s="45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6">
        <v>0</v>
      </c>
      <c r="Q17" s="46">
        <v>0</v>
      </c>
      <c r="R17" s="58">
        <f t="shared" si="0"/>
        <v>0</v>
      </c>
      <c r="S17" s="69">
        <f t="shared" si="1"/>
        <v>15</v>
      </c>
      <c r="T17" s="132">
        <f t="shared" si="2"/>
        <v>14</v>
      </c>
    </row>
    <row r="18" spans="1:24" ht="17.25" x14ac:dyDescent="0.3">
      <c r="A18" s="43" t="s">
        <v>60</v>
      </c>
      <c r="B18" s="44">
        <v>1</v>
      </c>
      <c r="C18" s="45">
        <f t="shared" ref="C18:C23" si="3">+F18/E18</f>
        <v>0</v>
      </c>
      <c r="D18" s="44">
        <v>1</v>
      </c>
      <c r="E18" s="44">
        <v>1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1</v>
      </c>
      <c r="P18" s="46">
        <f t="shared" ref="P18:P23" si="4">+(G18*1+H18*2+I18*3+J18*4)/E18</f>
        <v>0</v>
      </c>
      <c r="Q18" s="46">
        <f t="shared" ref="Q18:Q23" si="5">+(F18+N18)/D18</f>
        <v>0</v>
      </c>
      <c r="R18" s="58">
        <f t="shared" si="0"/>
        <v>0</v>
      </c>
      <c r="S18" s="69">
        <f t="shared" si="1"/>
        <v>15</v>
      </c>
      <c r="T18" s="132">
        <f t="shared" si="2"/>
        <v>14</v>
      </c>
    </row>
    <row r="19" spans="1:24" ht="17.25" x14ac:dyDescent="0.3">
      <c r="A19" s="43" t="s">
        <v>12</v>
      </c>
      <c r="B19" s="44">
        <v>7</v>
      </c>
      <c r="C19" s="45">
        <f t="shared" si="3"/>
        <v>0.42857142857142855</v>
      </c>
      <c r="D19" s="44">
        <v>18</v>
      </c>
      <c r="E19" s="44">
        <v>14</v>
      </c>
      <c r="F19" s="44">
        <v>6</v>
      </c>
      <c r="G19" s="44">
        <v>6</v>
      </c>
      <c r="H19" s="44">
        <v>0</v>
      </c>
      <c r="I19" s="44">
        <v>0</v>
      </c>
      <c r="J19" s="44">
        <v>0</v>
      </c>
      <c r="K19" s="44">
        <v>7</v>
      </c>
      <c r="L19" s="44">
        <v>7</v>
      </c>
      <c r="M19" s="44">
        <v>3</v>
      </c>
      <c r="N19" s="44">
        <v>4</v>
      </c>
      <c r="O19" s="44">
        <v>2</v>
      </c>
      <c r="P19" s="46">
        <f t="shared" si="4"/>
        <v>0.42857142857142855</v>
      </c>
      <c r="Q19" s="46">
        <f t="shared" si="5"/>
        <v>0.55555555555555558</v>
      </c>
      <c r="R19" s="58">
        <f t="shared" si="0"/>
        <v>0.98412698412698418</v>
      </c>
      <c r="S19" s="69">
        <f t="shared" si="1"/>
        <v>7</v>
      </c>
      <c r="T19" s="132">
        <f t="shared" si="2"/>
        <v>5</v>
      </c>
    </row>
    <row r="20" spans="1:24" ht="17.25" x14ac:dyDescent="0.3">
      <c r="A20" s="43" t="s">
        <v>24</v>
      </c>
      <c r="B20" s="44">
        <v>8</v>
      </c>
      <c r="C20" s="45">
        <f t="shared" si="3"/>
        <v>0.33333333333333331</v>
      </c>
      <c r="D20" s="44">
        <v>18</v>
      </c>
      <c r="E20" s="44">
        <v>15</v>
      </c>
      <c r="F20" s="44">
        <v>5</v>
      </c>
      <c r="G20" s="44">
        <v>3</v>
      </c>
      <c r="H20" s="44">
        <v>2</v>
      </c>
      <c r="I20" s="44">
        <v>0</v>
      </c>
      <c r="J20" s="44">
        <v>0</v>
      </c>
      <c r="K20" s="44">
        <v>4</v>
      </c>
      <c r="L20" s="44">
        <v>8</v>
      </c>
      <c r="M20" s="44">
        <v>6</v>
      </c>
      <c r="N20" s="44">
        <v>3</v>
      </c>
      <c r="O20" s="44">
        <v>2</v>
      </c>
      <c r="P20" s="46">
        <f t="shared" si="4"/>
        <v>0.46666666666666667</v>
      </c>
      <c r="Q20" s="46">
        <f t="shared" si="5"/>
        <v>0.44444444444444442</v>
      </c>
      <c r="R20" s="58">
        <f t="shared" si="0"/>
        <v>0.91111111111111109</v>
      </c>
      <c r="S20" s="69">
        <f t="shared" si="1"/>
        <v>9</v>
      </c>
      <c r="T20" s="132">
        <f t="shared" si="2"/>
        <v>9</v>
      </c>
    </row>
    <row r="21" spans="1:24" ht="17.25" x14ac:dyDescent="0.3">
      <c r="A21" s="43" t="s">
        <v>14</v>
      </c>
      <c r="B21" s="44">
        <v>9</v>
      </c>
      <c r="C21" s="45">
        <f t="shared" si="3"/>
        <v>0.56000000000000005</v>
      </c>
      <c r="D21" s="44">
        <v>27</v>
      </c>
      <c r="E21" s="44">
        <v>25</v>
      </c>
      <c r="F21" s="44">
        <v>14</v>
      </c>
      <c r="G21" s="44">
        <v>13</v>
      </c>
      <c r="H21" s="44">
        <v>1</v>
      </c>
      <c r="I21" s="44">
        <v>0</v>
      </c>
      <c r="J21" s="44">
        <v>0</v>
      </c>
      <c r="K21" s="44">
        <v>5</v>
      </c>
      <c r="L21" s="44">
        <v>9</v>
      </c>
      <c r="M21" s="44">
        <v>4</v>
      </c>
      <c r="N21" s="44">
        <v>2</v>
      </c>
      <c r="O21" s="44">
        <v>2</v>
      </c>
      <c r="P21" s="46">
        <f t="shared" si="4"/>
        <v>0.6</v>
      </c>
      <c r="Q21" s="46">
        <f t="shared" si="5"/>
        <v>0.59259259259259256</v>
      </c>
      <c r="R21" s="58">
        <f t="shared" si="0"/>
        <v>1.1925925925925926</v>
      </c>
      <c r="S21" s="69">
        <f t="shared" si="1"/>
        <v>4</v>
      </c>
      <c r="T21" s="132">
        <f t="shared" si="2"/>
        <v>2</v>
      </c>
    </row>
    <row r="22" spans="1:24" ht="17.25" x14ac:dyDescent="0.3">
      <c r="A22" s="43" t="s">
        <v>47</v>
      </c>
      <c r="B22" s="44">
        <v>3</v>
      </c>
      <c r="C22" s="45">
        <f t="shared" si="3"/>
        <v>0.25</v>
      </c>
      <c r="D22" s="44">
        <v>6</v>
      </c>
      <c r="E22" s="44">
        <v>4</v>
      </c>
      <c r="F22" s="44">
        <v>1</v>
      </c>
      <c r="G22" s="44">
        <v>1</v>
      </c>
      <c r="H22" s="44">
        <v>0</v>
      </c>
      <c r="I22" s="44">
        <v>0</v>
      </c>
      <c r="J22" s="44">
        <v>0</v>
      </c>
      <c r="K22" s="44">
        <v>5</v>
      </c>
      <c r="L22" s="44">
        <v>1</v>
      </c>
      <c r="M22" s="44">
        <v>4</v>
      </c>
      <c r="N22" s="44">
        <v>2</v>
      </c>
      <c r="O22" s="44">
        <v>1</v>
      </c>
      <c r="P22" s="46">
        <f t="shared" si="4"/>
        <v>0.25</v>
      </c>
      <c r="Q22" s="46">
        <f t="shared" si="5"/>
        <v>0.5</v>
      </c>
      <c r="R22" s="58">
        <f t="shared" si="0"/>
        <v>0.75</v>
      </c>
      <c r="S22" s="69">
        <f t="shared" si="1"/>
        <v>13</v>
      </c>
      <c r="T22" s="132">
        <f t="shared" si="2"/>
        <v>12</v>
      </c>
    </row>
    <row r="23" spans="1:24" ht="17.25" x14ac:dyDescent="0.3">
      <c r="A23" s="43" t="s">
        <v>22</v>
      </c>
      <c r="B23" s="44">
        <v>9</v>
      </c>
      <c r="C23" s="45">
        <f t="shared" si="3"/>
        <v>0.5</v>
      </c>
      <c r="D23" s="44">
        <v>24</v>
      </c>
      <c r="E23" s="44">
        <v>22</v>
      </c>
      <c r="F23" s="44">
        <v>11</v>
      </c>
      <c r="G23" s="44">
        <v>6</v>
      </c>
      <c r="H23" s="44">
        <v>4</v>
      </c>
      <c r="I23" s="44">
        <v>1</v>
      </c>
      <c r="J23" s="44">
        <v>0</v>
      </c>
      <c r="K23" s="44">
        <v>9</v>
      </c>
      <c r="L23" s="44">
        <v>6</v>
      </c>
      <c r="M23" s="44">
        <v>3</v>
      </c>
      <c r="N23" s="44">
        <v>2</v>
      </c>
      <c r="O23" s="44">
        <v>3</v>
      </c>
      <c r="P23" s="46">
        <f t="shared" si="4"/>
        <v>0.77272727272727271</v>
      </c>
      <c r="Q23" s="46">
        <f t="shared" si="5"/>
        <v>0.54166666666666663</v>
      </c>
      <c r="R23" s="58">
        <f t="shared" si="0"/>
        <v>1.3143939393939394</v>
      </c>
      <c r="S23" s="69">
        <f t="shared" si="1"/>
        <v>3</v>
      </c>
      <c r="T23" s="132">
        <f t="shared" si="2"/>
        <v>3</v>
      </c>
    </row>
    <row r="24" spans="1:24" ht="17.25" x14ac:dyDescent="0.3">
      <c r="A24" s="43" t="s">
        <v>80</v>
      </c>
      <c r="B24" s="44">
        <v>0</v>
      </c>
      <c r="C24" s="45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6">
        <v>0</v>
      </c>
      <c r="Q24" s="46">
        <v>0</v>
      </c>
      <c r="R24" s="58">
        <f t="shared" si="0"/>
        <v>0</v>
      </c>
      <c r="S24" s="69">
        <f t="shared" si="1"/>
        <v>15</v>
      </c>
      <c r="T24" s="132">
        <f t="shared" si="2"/>
        <v>14</v>
      </c>
    </row>
    <row r="25" spans="1:24" ht="17.25" x14ac:dyDescent="0.3">
      <c r="A25" s="11" t="s">
        <v>10</v>
      </c>
      <c r="B25" s="12"/>
      <c r="C25" s="26">
        <f>+F25/E25</f>
        <v>0.43283582089552236</v>
      </c>
      <c r="D25" s="27">
        <f>SUM(D4:D24)</f>
        <v>245</v>
      </c>
      <c r="E25" s="27">
        <f t="shared" ref="E25:J25" si="6">SUM(E4:E24)</f>
        <v>201</v>
      </c>
      <c r="F25" s="27">
        <f t="shared" si="6"/>
        <v>87</v>
      </c>
      <c r="G25" s="27">
        <f t="shared" si="6"/>
        <v>63</v>
      </c>
      <c r="H25" s="27">
        <f t="shared" si="6"/>
        <v>19</v>
      </c>
      <c r="I25" s="27">
        <f t="shared" si="6"/>
        <v>4</v>
      </c>
      <c r="J25" s="27">
        <f t="shared" si="6"/>
        <v>1</v>
      </c>
      <c r="K25" s="27">
        <f>SUM(K4:K23)</f>
        <v>76</v>
      </c>
      <c r="L25" s="27">
        <f>SUM(L4:L23)</f>
        <v>73</v>
      </c>
      <c r="M25" s="27">
        <f>SUM(M4:M23)</f>
        <v>54</v>
      </c>
      <c r="N25" s="27">
        <f>SUM(N4:N23)</f>
        <v>44</v>
      </c>
      <c r="O25" s="27">
        <f>SUM(O4:O23)</f>
        <v>40</v>
      </c>
      <c r="P25" s="27"/>
      <c r="Q25" s="27"/>
      <c r="R25" s="57"/>
      <c r="S25" s="68"/>
      <c r="T25" s="68"/>
    </row>
    <row r="27" spans="1:24" ht="17.25" x14ac:dyDescent="0.3">
      <c r="A27" s="4" t="s">
        <v>3</v>
      </c>
    </row>
    <row r="28" spans="1:24" ht="51.75" x14ac:dyDescent="0.3">
      <c r="A28" s="10" t="s">
        <v>27</v>
      </c>
      <c r="B28" s="10" t="s">
        <v>46</v>
      </c>
      <c r="C28" s="10" t="s">
        <v>55</v>
      </c>
      <c r="D28" s="10" t="s">
        <v>41</v>
      </c>
      <c r="E28" s="10" t="s">
        <v>48</v>
      </c>
      <c r="F28" s="10" t="s">
        <v>45</v>
      </c>
      <c r="G28" s="10" t="s">
        <v>38</v>
      </c>
      <c r="H28" s="10" t="s">
        <v>5</v>
      </c>
      <c r="I28" s="10" t="s">
        <v>17</v>
      </c>
      <c r="J28" s="10" t="s">
        <v>26</v>
      </c>
      <c r="K28" s="10" t="s">
        <v>30</v>
      </c>
      <c r="L28" s="10" t="s">
        <v>11</v>
      </c>
      <c r="M28" s="10" t="s">
        <v>6</v>
      </c>
      <c r="N28" s="10" t="s">
        <v>42</v>
      </c>
      <c r="O28" s="10" t="s">
        <v>35</v>
      </c>
      <c r="P28" s="10" t="s">
        <v>49</v>
      </c>
      <c r="Q28" s="10" t="s">
        <v>56</v>
      </c>
      <c r="R28" s="10" t="s">
        <v>68</v>
      </c>
      <c r="S28" s="10" t="s">
        <v>92</v>
      </c>
      <c r="T28" s="10" t="s">
        <v>72</v>
      </c>
      <c r="U28" s="10" t="s">
        <v>71</v>
      </c>
      <c r="V28" s="10" t="s">
        <v>70</v>
      </c>
    </row>
    <row r="29" spans="1:24" ht="17.25" x14ac:dyDescent="0.3">
      <c r="A29" s="10" t="s">
        <v>59</v>
      </c>
      <c r="B29" s="1">
        <v>2</v>
      </c>
      <c r="C29" s="1">
        <v>0</v>
      </c>
      <c r="D29" s="1">
        <v>0</v>
      </c>
      <c r="E29" s="1">
        <v>0</v>
      </c>
      <c r="F29" s="1">
        <v>2</v>
      </c>
      <c r="G29" s="1">
        <v>0</v>
      </c>
      <c r="H29" s="6">
        <v>0</v>
      </c>
      <c r="I29" s="1">
        <v>0</v>
      </c>
      <c r="J29" s="1">
        <v>0</v>
      </c>
      <c r="K29" s="1">
        <v>2</v>
      </c>
      <c r="L29" s="1">
        <v>0</v>
      </c>
      <c r="M29" s="1">
        <v>0</v>
      </c>
      <c r="N29" s="1">
        <v>1</v>
      </c>
      <c r="O29" s="1">
        <v>0</v>
      </c>
      <c r="P29" s="3">
        <v>0</v>
      </c>
      <c r="Q29" s="38"/>
      <c r="R29" s="39"/>
      <c r="S29" s="39"/>
      <c r="T29" s="40"/>
      <c r="U29" s="33"/>
      <c r="V29" s="38"/>
      <c r="X29" s="133">
        <f>+(L29+K29)/F29*100</f>
        <v>100</v>
      </c>
    </row>
    <row r="30" spans="1:24" ht="17.25" x14ac:dyDescent="0.3">
      <c r="A30" s="10" t="s">
        <v>9</v>
      </c>
      <c r="B30" s="1">
        <v>1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6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3">
        <v>0</v>
      </c>
      <c r="Q30" s="38"/>
      <c r="R30" s="39"/>
      <c r="S30" s="39"/>
      <c r="T30" s="40"/>
      <c r="U30" s="33"/>
      <c r="V30" s="38"/>
      <c r="X30" s="133">
        <f t="shared" ref="X30:X36" si="7">+(L30+K30)/F30*100</f>
        <v>100</v>
      </c>
    </row>
    <row r="31" spans="1:24" ht="17.25" x14ac:dyDescent="0.3">
      <c r="A31" s="9" t="s">
        <v>51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6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3">
        <v>0</v>
      </c>
      <c r="Q31" s="38"/>
      <c r="R31" s="39"/>
      <c r="S31" s="39"/>
      <c r="T31" s="40"/>
      <c r="U31" s="33"/>
      <c r="V31" s="38"/>
      <c r="X31" s="133"/>
    </row>
    <row r="32" spans="1:24" ht="17.25" x14ac:dyDescent="0.3">
      <c r="A32" s="10" t="s">
        <v>15</v>
      </c>
      <c r="B32" s="1">
        <v>4</v>
      </c>
      <c r="C32" s="1">
        <v>2</v>
      </c>
      <c r="D32" s="1">
        <v>0</v>
      </c>
      <c r="E32" s="1">
        <v>0</v>
      </c>
      <c r="F32" s="1">
        <v>36</v>
      </c>
      <c r="G32" s="1">
        <v>30</v>
      </c>
      <c r="H32" s="6">
        <v>7.3333332999999996</v>
      </c>
      <c r="I32" s="1">
        <v>10</v>
      </c>
      <c r="J32" s="1">
        <v>0</v>
      </c>
      <c r="K32" s="1">
        <v>6</v>
      </c>
      <c r="L32" s="1">
        <v>0</v>
      </c>
      <c r="M32" s="1">
        <v>5</v>
      </c>
      <c r="N32" s="1">
        <v>7</v>
      </c>
      <c r="O32" s="1">
        <v>3</v>
      </c>
      <c r="P32" s="3">
        <f>+O32*9/H32</f>
        <v>3.6818181985537195</v>
      </c>
      <c r="Q32" s="38">
        <f t="shared" ref="Q32:Q37" si="8">(K32+L32)/H32</f>
        <v>0.81818182190082656</v>
      </c>
      <c r="R32" s="39">
        <f t="shared" ref="R32:R37" si="9">I32/H32</f>
        <v>1.3636363698347109</v>
      </c>
      <c r="S32" s="39">
        <f t="shared" ref="S32:S36" si="10">H32/B32</f>
        <v>1.8333333249999999</v>
      </c>
      <c r="T32" s="40">
        <f t="shared" ref="T32:T37" si="11">M32/H32</f>
        <v>0.68181818491735546</v>
      </c>
      <c r="U32" s="33">
        <f t="shared" ref="U32:U37" si="12">O32/N32</f>
        <v>0.42857142857142855</v>
      </c>
      <c r="V32" s="38">
        <f t="shared" ref="V32:V37" si="13">(I32+K32+L32)/H32</f>
        <v>2.1818181917355375</v>
      </c>
      <c r="X32" s="133">
        <f t="shared" si="7"/>
        <v>16.666666666666664</v>
      </c>
    </row>
    <row r="33" spans="1:24" ht="17.25" x14ac:dyDescent="0.3">
      <c r="A33" s="10" t="s">
        <v>50</v>
      </c>
      <c r="B33" s="1">
        <v>3</v>
      </c>
      <c r="C33" s="1">
        <v>0</v>
      </c>
      <c r="D33" s="1">
        <v>0</v>
      </c>
      <c r="E33" s="1">
        <v>0</v>
      </c>
      <c r="F33" s="1">
        <v>16</v>
      </c>
      <c r="G33" s="1">
        <v>9</v>
      </c>
      <c r="H33" s="6">
        <v>2</v>
      </c>
      <c r="I33" s="1">
        <v>4</v>
      </c>
      <c r="J33" s="1">
        <v>0</v>
      </c>
      <c r="K33" s="1">
        <v>6</v>
      </c>
      <c r="L33" s="1">
        <v>0</v>
      </c>
      <c r="M33" s="1">
        <v>2</v>
      </c>
      <c r="N33" s="1">
        <v>6</v>
      </c>
      <c r="O33" s="1">
        <v>5</v>
      </c>
      <c r="P33" s="3">
        <f>+O33*9/H33</f>
        <v>22.5</v>
      </c>
      <c r="Q33" s="38">
        <f t="shared" si="8"/>
        <v>3</v>
      </c>
      <c r="R33" s="39">
        <f t="shared" si="9"/>
        <v>2</v>
      </c>
      <c r="S33" s="39">
        <f t="shared" si="10"/>
        <v>0.66666666666666663</v>
      </c>
      <c r="T33" s="40">
        <f t="shared" si="11"/>
        <v>1</v>
      </c>
      <c r="U33" s="33">
        <f t="shared" si="12"/>
        <v>0.83333333333333337</v>
      </c>
      <c r="V33" s="38">
        <f t="shared" si="13"/>
        <v>5</v>
      </c>
      <c r="X33" s="133">
        <f t="shared" si="7"/>
        <v>37.5</v>
      </c>
    </row>
    <row r="34" spans="1:24" ht="17.25" x14ac:dyDescent="0.3">
      <c r="A34" s="10" t="s">
        <v>95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6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3">
        <v>0</v>
      </c>
      <c r="Q34" s="38"/>
      <c r="R34" s="39"/>
      <c r="S34" s="39"/>
      <c r="T34" s="40"/>
      <c r="U34" s="33"/>
      <c r="V34" s="38"/>
      <c r="X34" s="133"/>
    </row>
    <row r="35" spans="1:24" ht="17.25" x14ac:dyDescent="0.3">
      <c r="A35" s="10" t="s">
        <v>47</v>
      </c>
      <c r="B35" s="1">
        <v>3</v>
      </c>
      <c r="C35" s="1">
        <v>2</v>
      </c>
      <c r="D35" s="1">
        <v>0</v>
      </c>
      <c r="E35" s="1">
        <v>0</v>
      </c>
      <c r="F35" s="1">
        <v>44</v>
      </c>
      <c r="G35" s="1">
        <v>26</v>
      </c>
      <c r="H35" s="6">
        <v>7</v>
      </c>
      <c r="I35" s="1">
        <v>9</v>
      </c>
      <c r="J35" s="1">
        <v>0</v>
      </c>
      <c r="K35" s="1">
        <v>17</v>
      </c>
      <c r="L35" s="1">
        <v>0</v>
      </c>
      <c r="M35" s="1">
        <v>10</v>
      </c>
      <c r="N35" s="1">
        <v>10</v>
      </c>
      <c r="O35" s="1">
        <v>8</v>
      </c>
      <c r="P35" s="3">
        <f>+O35*9/H35</f>
        <v>10.285714285714286</v>
      </c>
      <c r="Q35" s="38">
        <f t="shared" si="8"/>
        <v>2.4285714285714284</v>
      </c>
      <c r="R35" s="39">
        <f t="shared" si="9"/>
        <v>1.2857142857142858</v>
      </c>
      <c r="S35" s="39">
        <f t="shared" si="10"/>
        <v>2.3333333333333335</v>
      </c>
      <c r="T35" s="40">
        <f t="shared" si="11"/>
        <v>1.4285714285714286</v>
      </c>
      <c r="U35" s="33">
        <f t="shared" si="12"/>
        <v>0.8</v>
      </c>
      <c r="V35" s="38">
        <f t="shared" si="13"/>
        <v>3.7142857142857144</v>
      </c>
      <c r="X35" s="133">
        <f t="shared" si="7"/>
        <v>38.636363636363633</v>
      </c>
    </row>
    <row r="36" spans="1:24" ht="17.25" x14ac:dyDescent="0.3">
      <c r="A36" s="10" t="s">
        <v>22</v>
      </c>
      <c r="B36" s="1">
        <v>9</v>
      </c>
      <c r="C36" s="1">
        <v>2</v>
      </c>
      <c r="D36" s="1">
        <v>4</v>
      </c>
      <c r="E36" s="1">
        <v>1</v>
      </c>
      <c r="F36" s="1">
        <v>180</v>
      </c>
      <c r="G36" s="1">
        <v>126</v>
      </c>
      <c r="H36" s="6">
        <v>26</v>
      </c>
      <c r="I36" s="1">
        <v>40</v>
      </c>
      <c r="J36" s="1">
        <v>0</v>
      </c>
      <c r="K36" s="1">
        <v>46</v>
      </c>
      <c r="L36" s="1">
        <v>7</v>
      </c>
      <c r="M36" s="1">
        <v>55</v>
      </c>
      <c r="N36" s="1">
        <v>58</v>
      </c>
      <c r="O36" s="1">
        <v>25</v>
      </c>
      <c r="P36" s="3">
        <f>+O36*9/H36</f>
        <v>8.6538461538461533</v>
      </c>
      <c r="Q36" s="38">
        <f t="shared" si="8"/>
        <v>2.0384615384615383</v>
      </c>
      <c r="R36" s="39">
        <f t="shared" si="9"/>
        <v>1.5384615384615385</v>
      </c>
      <c r="S36" s="39">
        <f t="shared" si="10"/>
        <v>2.8888888888888888</v>
      </c>
      <c r="T36" s="40">
        <f t="shared" si="11"/>
        <v>2.1153846153846154</v>
      </c>
      <c r="U36" s="33">
        <f t="shared" si="12"/>
        <v>0.43103448275862066</v>
      </c>
      <c r="V36" s="38">
        <f t="shared" si="13"/>
        <v>3.5769230769230771</v>
      </c>
      <c r="X36" s="133">
        <f t="shared" si="7"/>
        <v>29.444444444444446</v>
      </c>
    </row>
    <row r="37" spans="1:24" ht="17.25" x14ac:dyDescent="0.3">
      <c r="A37" s="11" t="s">
        <v>10</v>
      </c>
      <c r="B37" s="11"/>
      <c r="C37" s="11">
        <f>SUM(C29:C36)</f>
        <v>6</v>
      </c>
      <c r="D37" s="11">
        <f t="shared" ref="D37:O37" si="14">SUM(D29:D36)</f>
        <v>4</v>
      </c>
      <c r="E37" s="11">
        <f t="shared" si="14"/>
        <v>1</v>
      </c>
      <c r="F37" s="11">
        <f t="shared" si="14"/>
        <v>279</v>
      </c>
      <c r="G37" s="11">
        <f t="shared" si="14"/>
        <v>191</v>
      </c>
      <c r="H37" s="15">
        <f t="shared" si="14"/>
        <v>42.3333333</v>
      </c>
      <c r="I37" s="11">
        <f t="shared" si="14"/>
        <v>63</v>
      </c>
      <c r="J37" s="11">
        <f t="shared" si="14"/>
        <v>0</v>
      </c>
      <c r="K37" s="11">
        <f t="shared" si="14"/>
        <v>78</v>
      </c>
      <c r="L37" s="11">
        <f t="shared" si="14"/>
        <v>7</v>
      </c>
      <c r="M37" s="11">
        <f t="shared" si="14"/>
        <v>72</v>
      </c>
      <c r="N37" s="11">
        <f t="shared" si="14"/>
        <v>82</v>
      </c>
      <c r="O37" s="11">
        <f t="shared" si="14"/>
        <v>41</v>
      </c>
      <c r="P37" s="16">
        <f>+O37*9/H37</f>
        <v>8.7165354399342796</v>
      </c>
      <c r="Q37" s="34">
        <f t="shared" si="8"/>
        <v>2.0078740173290348</v>
      </c>
      <c r="R37" s="35">
        <f t="shared" si="9"/>
        <v>1.4881889775497552</v>
      </c>
      <c r="S37" s="35">
        <v>0</v>
      </c>
      <c r="T37" s="36">
        <f t="shared" si="11"/>
        <v>1.7007874029140058</v>
      </c>
      <c r="U37" s="37">
        <f t="shared" si="12"/>
        <v>0.5</v>
      </c>
      <c r="V37" s="34">
        <f t="shared" si="13"/>
        <v>3.4960629948787898</v>
      </c>
    </row>
  </sheetData>
  <sortState xmlns:xlrd2="http://schemas.microsoft.com/office/spreadsheetml/2017/richdata2" ref="A29:P36">
    <sortCondition ref="A29:A36"/>
  </sortState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</sheetPr>
  <dimension ref="A1:X37"/>
  <sheetViews>
    <sheetView zoomScale="70" zoomScaleNormal="70" zoomScaleSheetLayoutView="75" workbookViewId="0">
      <selection activeCell="K36" sqref="K36"/>
    </sheetView>
  </sheetViews>
  <sheetFormatPr defaultColWidth="9" defaultRowHeight="16.5" x14ac:dyDescent="0.3"/>
  <cols>
    <col min="1" max="14" width="8.75" customWidth="1"/>
    <col min="15" max="19" width="8.875" customWidth="1"/>
  </cols>
  <sheetData>
    <row r="1" spans="1:24" ht="26.25" x14ac:dyDescent="0.3">
      <c r="A1" s="24" t="s">
        <v>65</v>
      </c>
    </row>
    <row r="2" spans="1:24" ht="17.25" x14ac:dyDescent="0.3">
      <c r="A2" s="4" t="s">
        <v>1</v>
      </c>
    </row>
    <row r="3" spans="1:24" ht="34.5" x14ac:dyDescent="0.3">
      <c r="A3" s="43" t="s">
        <v>27</v>
      </c>
      <c r="B3" s="43" t="s">
        <v>46</v>
      </c>
      <c r="C3" s="43" t="s">
        <v>57</v>
      </c>
      <c r="D3" s="43" t="s">
        <v>19</v>
      </c>
      <c r="E3" s="43" t="s">
        <v>38</v>
      </c>
      <c r="F3" s="43" t="s">
        <v>53</v>
      </c>
      <c r="G3" s="43" t="s">
        <v>81</v>
      </c>
      <c r="H3" s="43" t="s">
        <v>74</v>
      </c>
      <c r="I3" s="43" t="s">
        <v>0</v>
      </c>
      <c r="J3" s="43" t="s">
        <v>84</v>
      </c>
      <c r="K3" s="43" t="s">
        <v>31</v>
      </c>
      <c r="L3" s="43" t="s">
        <v>36</v>
      </c>
      <c r="M3" s="43" t="s">
        <v>40</v>
      </c>
      <c r="N3" s="43" t="s">
        <v>29</v>
      </c>
      <c r="O3" s="43" t="s">
        <v>58</v>
      </c>
      <c r="P3" s="10" t="s">
        <v>28</v>
      </c>
      <c r="Q3" s="43" t="s">
        <v>43</v>
      </c>
      <c r="R3" s="43" t="s">
        <v>37</v>
      </c>
      <c r="S3" s="43" t="s">
        <v>85</v>
      </c>
      <c r="T3" s="10" t="s">
        <v>97</v>
      </c>
      <c r="U3" s="10" t="s">
        <v>118</v>
      </c>
      <c r="V3" s="10" t="s">
        <v>88</v>
      </c>
      <c r="W3" s="10" t="s">
        <v>90</v>
      </c>
      <c r="X3" s="10" t="s">
        <v>119</v>
      </c>
    </row>
    <row r="4" spans="1:24" ht="19.5" customHeight="1" x14ac:dyDescent="0.3">
      <c r="A4" s="43" t="s">
        <v>59</v>
      </c>
      <c r="B4" s="52">
        <v>4</v>
      </c>
      <c r="C4" s="45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1</v>
      </c>
      <c r="N4" s="52">
        <v>0</v>
      </c>
      <c r="O4" s="52">
        <v>0</v>
      </c>
      <c r="P4" s="30">
        <v>0</v>
      </c>
      <c r="Q4" s="46">
        <v>0</v>
      </c>
      <c r="R4" s="46">
        <v>0</v>
      </c>
      <c r="S4" s="58">
        <v>0</v>
      </c>
      <c r="T4" s="85" t="e">
        <f t="shared" ref="T4:T23" si="0">O4/(D4-(F4+N4))</f>
        <v>#DIV/0!</v>
      </c>
      <c r="U4" s="98">
        <f t="shared" ref="U4:U23" si="1">RANK(R4,$R$4:$R$23)</f>
        <v>19</v>
      </c>
      <c r="V4" s="99">
        <f t="shared" ref="V4:V23" si="2">RANK(S4,$S$4:$S$23)</f>
        <v>19</v>
      </c>
      <c r="W4" s="52">
        <f>+'23 서구하반기(''24)'!W4+'23 下코모도리그(''24)'!W4</f>
        <v>1</v>
      </c>
      <c r="X4" s="112">
        <f t="shared" ref="X4:X23" si="3">RANK(C4,$C$4:$C$23)</f>
        <v>18</v>
      </c>
    </row>
    <row r="5" spans="1:24" ht="19.5" customHeight="1" x14ac:dyDescent="0.3">
      <c r="A5" s="43" t="s">
        <v>34</v>
      </c>
      <c r="B5" s="52">
        <v>13</v>
      </c>
      <c r="C5" s="45">
        <v>0.2857142857142857</v>
      </c>
      <c r="D5" s="52">
        <v>23</v>
      </c>
      <c r="E5" s="52">
        <v>14</v>
      </c>
      <c r="F5" s="52">
        <v>4</v>
      </c>
      <c r="G5" s="52">
        <v>4</v>
      </c>
      <c r="H5" s="52">
        <v>0</v>
      </c>
      <c r="I5" s="52">
        <v>0</v>
      </c>
      <c r="J5" s="52">
        <v>0</v>
      </c>
      <c r="K5" s="52">
        <v>4</v>
      </c>
      <c r="L5" s="52">
        <v>5</v>
      </c>
      <c r="M5" s="52">
        <v>1</v>
      </c>
      <c r="N5" s="52">
        <v>8</v>
      </c>
      <c r="O5" s="52">
        <v>4</v>
      </c>
      <c r="P5" s="30">
        <v>0.17391304347826086</v>
      </c>
      <c r="Q5" s="46">
        <v>0.2857142857142857</v>
      </c>
      <c r="R5" s="46">
        <v>0.52173913043478259</v>
      </c>
      <c r="S5" s="58">
        <v>0.80745341614906829</v>
      </c>
      <c r="T5" s="85">
        <f t="shared" si="0"/>
        <v>0.36363636363636365</v>
      </c>
      <c r="U5" s="98">
        <f t="shared" si="1"/>
        <v>4</v>
      </c>
      <c r="V5" s="99">
        <f t="shared" si="2"/>
        <v>9</v>
      </c>
      <c r="W5" s="52">
        <f>+'23 서구하반기(''24)'!W5+'23 下코모도리그(''24)'!W5</f>
        <v>1</v>
      </c>
      <c r="X5" s="112">
        <f t="shared" si="3"/>
        <v>11</v>
      </c>
    </row>
    <row r="6" spans="1:24" ht="19.5" customHeight="1" x14ac:dyDescent="0.3">
      <c r="A6" s="43" t="s">
        <v>44</v>
      </c>
      <c r="B6" s="52">
        <v>20</v>
      </c>
      <c r="C6" s="45">
        <v>0.45</v>
      </c>
      <c r="D6" s="52">
        <v>50</v>
      </c>
      <c r="E6" s="52">
        <v>40</v>
      </c>
      <c r="F6" s="52">
        <v>18</v>
      </c>
      <c r="G6" s="52">
        <v>14</v>
      </c>
      <c r="H6" s="52">
        <v>3</v>
      </c>
      <c r="I6" s="52">
        <v>1</v>
      </c>
      <c r="J6" s="52">
        <v>0</v>
      </c>
      <c r="K6" s="52">
        <v>21</v>
      </c>
      <c r="L6" s="52">
        <v>19</v>
      </c>
      <c r="M6" s="52">
        <v>13</v>
      </c>
      <c r="N6" s="52">
        <v>8</v>
      </c>
      <c r="O6" s="52">
        <v>4</v>
      </c>
      <c r="P6" s="30">
        <v>0.08</v>
      </c>
      <c r="Q6" s="46">
        <v>0.57499999999999996</v>
      </c>
      <c r="R6" s="46">
        <v>0.52</v>
      </c>
      <c r="S6" s="58">
        <v>1.095</v>
      </c>
      <c r="T6" s="78">
        <f t="shared" si="0"/>
        <v>0.16666666666666666</v>
      </c>
      <c r="U6" s="98">
        <f t="shared" si="1"/>
        <v>5</v>
      </c>
      <c r="V6" s="99">
        <f t="shared" si="2"/>
        <v>4</v>
      </c>
      <c r="W6" s="52">
        <f>+'23 서구하반기(''24)'!W6+'23 下코모도리그(''24)'!W6</f>
        <v>5</v>
      </c>
      <c r="X6" s="112">
        <f t="shared" si="3"/>
        <v>4</v>
      </c>
    </row>
    <row r="7" spans="1:24" ht="19.5" customHeight="1" x14ac:dyDescent="0.3">
      <c r="A7" s="43" t="s">
        <v>9</v>
      </c>
      <c r="B7" s="52">
        <v>1</v>
      </c>
      <c r="C7" s="45">
        <v>0</v>
      </c>
      <c r="D7" s="52">
        <v>4</v>
      </c>
      <c r="E7" s="52">
        <v>4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3</v>
      </c>
      <c r="M7" s="52">
        <v>0</v>
      </c>
      <c r="N7" s="52">
        <v>0</v>
      </c>
      <c r="O7" s="52">
        <v>0</v>
      </c>
      <c r="P7" s="30">
        <v>0</v>
      </c>
      <c r="Q7" s="46">
        <v>0</v>
      </c>
      <c r="R7" s="46">
        <v>0</v>
      </c>
      <c r="S7" s="58">
        <v>0</v>
      </c>
      <c r="T7" s="85">
        <f t="shared" si="0"/>
        <v>0</v>
      </c>
      <c r="U7" s="98">
        <f t="shared" si="1"/>
        <v>19</v>
      </c>
      <c r="V7" s="99">
        <f t="shared" si="2"/>
        <v>19</v>
      </c>
      <c r="W7" s="52">
        <f>+'23 서구하반기(''24)'!W7+'23 下코모도리그(''24)'!W7</f>
        <v>0</v>
      </c>
      <c r="X7" s="112">
        <f t="shared" si="3"/>
        <v>18</v>
      </c>
    </row>
    <row r="8" spans="1:24" ht="19.5" customHeight="1" x14ac:dyDescent="0.3">
      <c r="A8" s="43" t="s">
        <v>4</v>
      </c>
      <c r="B8" s="52">
        <v>21</v>
      </c>
      <c r="C8" s="45">
        <v>0.32500000000000001</v>
      </c>
      <c r="D8" s="52">
        <v>53</v>
      </c>
      <c r="E8" s="52">
        <v>40</v>
      </c>
      <c r="F8" s="52">
        <v>13</v>
      </c>
      <c r="G8" s="52">
        <v>8</v>
      </c>
      <c r="H8" s="52">
        <v>2</v>
      </c>
      <c r="I8" s="52">
        <v>3</v>
      </c>
      <c r="J8" s="52">
        <v>0</v>
      </c>
      <c r="K8" s="52">
        <v>14</v>
      </c>
      <c r="L8" s="52">
        <v>15</v>
      </c>
      <c r="M8" s="52">
        <v>7</v>
      </c>
      <c r="N8" s="52">
        <v>12</v>
      </c>
      <c r="O8" s="52">
        <v>10</v>
      </c>
      <c r="P8" s="30">
        <v>0.18867924528301888</v>
      </c>
      <c r="Q8" s="46">
        <v>0.52500000000000002</v>
      </c>
      <c r="R8" s="46">
        <v>0.47169811320754718</v>
      </c>
      <c r="S8" s="58">
        <v>0.9966981132075472</v>
      </c>
      <c r="T8" s="85">
        <f t="shared" si="0"/>
        <v>0.35714285714285715</v>
      </c>
      <c r="U8" s="98">
        <f t="shared" si="1"/>
        <v>7</v>
      </c>
      <c r="V8" s="99">
        <f t="shared" si="2"/>
        <v>5</v>
      </c>
      <c r="W8" s="52">
        <f>+'23 서구하반기(''24)'!W8+'23 下코모도리그(''24)'!W8</f>
        <v>0</v>
      </c>
      <c r="X8" s="112">
        <f t="shared" si="3"/>
        <v>9</v>
      </c>
    </row>
    <row r="9" spans="1:24" ht="19.5" customHeight="1" x14ac:dyDescent="0.3">
      <c r="A9" s="43" t="s">
        <v>51</v>
      </c>
      <c r="B9" s="52">
        <v>12</v>
      </c>
      <c r="C9" s="45">
        <v>0.15789473684210525</v>
      </c>
      <c r="D9" s="52">
        <v>25</v>
      </c>
      <c r="E9" s="52">
        <v>19</v>
      </c>
      <c r="F9" s="52">
        <v>3</v>
      </c>
      <c r="G9" s="52">
        <v>3</v>
      </c>
      <c r="H9" s="52">
        <v>0</v>
      </c>
      <c r="I9" s="52">
        <v>0</v>
      </c>
      <c r="J9" s="52">
        <v>0</v>
      </c>
      <c r="K9" s="52">
        <v>5</v>
      </c>
      <c r="L9" s="52">
        <v>3</v>
      </c>
      <c r="M9" s="52">
        <v>5</v>
      </c>
      <c r="N9" s="52">
        <v>6</v>
      </c>
      <c r="O9" s="52">
        <v>11</v>
      </c>
      <c r="P9" s="79">
        <v>0.44</v>
      </c>
      <c r="Q9" s="46">
        <v>0.15789473684210525</v>
      </c>
      <c r="R9" s="46">
        <v>0.36</v>
      </c>
      <c r="S9" s="58">
        <v>0.51789473684210519</v>
      </c>
      <c r="T9" s="85">
        <f t="shared" si="0"/>
        <v>0.6875</v>
      </c>
      <c r="U9" s="98">
        <f t="shared" si="1"/>
        <v>14</v>
      </c>
      <c r="V9" s="99">
        <f t="shared" si="2"/>
        <v>14</v>
      </c>
      <c r="W9" s="52">
        <f>+'23 서구하반기(''24)'!W9+'23 下코모도리그(''24)'!W9</f>
        <v>2</v>
      </c>
      <c r="X9" s="112">
        <f t="shared" si="3"/>
        <v>15</v>
      </c>
    </row>
    <row r="10" spans="1:24" ht="19.5" customHeight="1" x14ac:dyDescent="0.3">
      <c r="A10" s="43" t="s">
        <v>25</v>
      </c>
      <c r="B10" s="52">
        <v>20</v>
      </c>
      <c r="C10" s="45">
        <v>0.60416666666666663</v>
      </c>
      <c r="D10" s="52">
        <v>63</v>
      </c>
      <c r="E10" s="52">
        <v>48</v>
      </c>
      <c r="F10" s="52">
        <v>29</v>
      </c>
      <c r="G10" s="52">
        <v>22</v>
      </c>
      <c r="H10" s="52">
        <v>4</v>
      </c>
      <c r="I10" s="52">
        <v>2</v>
      </c>
      <c r="J10" s="52">
        <v>1</v>
      </c>
      <c r="K10" s="52">
        <v>33</v>
      </c>
      <c r="L10" s="52">
        <v>19</v>
      </c>
      <c r="M10" s="52">
        <v>42</v>
      </c>
      <c r="N10" s="52">
        <v>13</v>
      </c>
      <c r="O10" s="52">
        <v>3</v>
      </c>
      <c r="P10" s="30">
        <v>4.7619047619047616E-2</v>
      </c>
      <c r="Q10" s="46">
        <v>0.83333333333333337</v>
      </c>
      <c r="R10" s="46">
        <v>0.66666666666666663</v>
      </c>
      <c r="S10" s="58">
        <v>1.5</v>
      </c>
      <c r="T10" s="78">
        <f t="shared" si="0"/>
        <v>0.14285714285714285</v>
      </c>
      <c r="U10" s="98">
        <f t="shared" si="1"/>
        <v>1</v>
      </c>
      <c r="V10" s="99">
        <f t="shared" si="2"/>
        <v>1</v>
      </c>
      <c r="W10" s="52">
        <f>+'23 서구하반기(''24)'!W10+'23 下코모도리그(''24)'!W10</f>
        <v>2</v>
      </c>
      <c r="X10" s="112">
        <f t="shared" si="3"/>
        <v>1</v>
      </c>
    </row>
    <row r="11" spans="1:24" ht="19.5" customHeight="1" x14ac:dyDescent="0.3">
      <c r="A11" s="43" t="s">
        <v>21</v>
      </c>
      <c r="B11" s="52">
        <v>11</v>
      </c>
      <c r="C11" s="45">
        <v>0.23809523809523808</v>
      </c>
      <c r="D11" s="52">
        <v>23</v>
      </c>
      <c r="E11" s="52">
        <v>21</v>
      </c>
      <c r="F11" s="52">
        <v>5</v>
      </c>
      <c r="G11" s="52">
        <v>4</v>
      </c>
      <c r="H11" s="52">
        <v>1</v>
      </c>
      <c r="I11" s="52">
        <v>0</v>
      </c>
      <c r="J11" s="52">
        <v>0</v>
      </c>
      <c r="K11" s="52">
        <v>6</v>
      </c>
      <c r="L11" s="52">
        <v>4</v>
      </c>
      <c r="M11" s="52">
        <v>5</v>
      </c>
      <c r="N11" s="52">
        <v>2</v>
      </c>
      <c r="O11" s="52">
        <v>4</v>
      </c>
      <c r="P11" s="30">
        <v>0.17391304347826086</v>
      </c>
      <c r="Q11" s="46">
        <v>0.2857142857142857</v>
      </c>
      <c r="R11" s="46">
        <v>0.30434782608695654</v>
      </c>
      <c r="S11" s="58">
        <v>0.59006211180124224</v>
      </c>
      <c r="T11" s="78">
        <f t="shared" si="0"/>
        <v>0.25</v>
      </c>
      <c r="U11" s="98">
        <f t="shared" si="1"/>
        <v>16</v>
      </c>
      <c r="V11" s="99">
        <f t="shared" si="2"/>
        <v>13</v>
      </c>
      <c r="W11" s="52">
        <f>+'23 서구하반기(''24)'!W11+'23 下코모도리그(''24)'!W11</f>
        <v>2</v>
      </c>
      <c r="X11" s="112">
        <f t="shared" si="3"/>
        <v>13</v>
      </c>
    </row>
    <row r="12" spans="1:24" ht="19.5" customHeight="1" x14ac:dyDescent="0.3">
      <c r="A12" s="43" t="s">
        <v>8</v>
      </c>
      <c r="B12" s="52">
        <v>5</v>
      </c>
      <c r="C12" s="45">
        <v>0.16666666666666666</v>
      </c>
      <c r="D12" s="52">
        <v>9</v>
      </c>
      <c r="E12" s="52">
        <v>6</v>
      </c>
      <c r="F12" s="52">
        <v>1</v>
      </c>
      <c r="G12" s="52">
        <v>1</v>
      </c>
      <c r="H12" s="52">
        <v>0</v>
      </c>
      <c r="I12" s="52">
        <v>0</v>
      </c>
      <c r="J12" s="52">
        <v>0</v>
      </c>
      <c r="K12" s="52">
        <v>1</v>
      </c>
      <c r="L12" s="52">
        <v>1</v>
      </c>
      <c r="M12" s="52">
        <v>1</v>
      </c>
      <c r="N12" s="52">
        <v>0</v>
      </c>
      <c r="O12" s="52">
        <v>1</v>
      </c>
      <c r="P12" s="30">
        <v>0.1111111111111111</v>
      </c>
      <c r="Q12" s="46">
        <v>0.16666666666666666</v>
      </c>
      <c r="R12" s="46">
        <v>0.1111111111111111</v>
      </c>
      <c r="S12" s="58">
        <v>0.27777777777777779</v>
      </c>
      <c r="T12" s="78">
        <f t="shared" si="0"/>
        <v>0.125</v>
      </c>
      <c r="U12" s="98">
        <f t="shared" si="1"/>
        <v>18</v>
      </c>
      <c r="V12" s="99">
        <f t="shared" si="2"/>
        <v>18</v>
      </c>
      <c r="W12" s="52">
        <f>+'23 서구하반기(''24)'!W12+'23 下코모도리그(''24)'!W12</f>
        <v>1</v>
      </c>
      <c r="X12" s="112">
        <f t="shared" si="3"/>
        <v>14</v>
      </c>
    </row>
    <row r="13" spans="1:24" ht="19.5" customHeight="1" x14ac:dyDescent="0.3">
      <c r="A13" s="43" t="s">
        <v>15</v>
      </c>
      <c r="B13" s="52">
        <v>20</v>
      </c>
      <c r="C13" s="45">
        <v>0.54166666666666663</v>
      </c>
      <c r="D13" s="52">
        <v>52</v>
      </c>
      <c r="E13" s="52">
        <v>48</v>
      </c>
      <c r="F13" s="52">
        <v>26</v>
      </c>
      <c r="G13" s="52">
        <v>12</v>
      </c>
      <c r="H13" s="52">
        <v>13</v>
      </c>
      <c r="I13" s="52">
        <v>1</v>
      </c>
      <c r="J13" s="52">
        <v>0</v>
      </c>
      <c r="K13" s="52">
        <v>16</v>
      </c>
      <c r="L13" s="52">
        <v>20</v>
      </c>
      <c r="M13" s="52">
        <v>8</v>
      </c>
      <c r="N13" s="52">
        <v>3</v>
      </c>
      <c r="O13" s="52">
        <v>4</v>
      </c>
      <c r="P13" s="30">
        <v>7.6923076923076927E-2</v>
      </c>
      <c r="Q13" s="46">
        <v>0.85416666666666663</v>
      </c>
      <c r="R13" s="46">
        <v>0.55769230769230771</v>
      </c>
      <c r="S13" s="58">
        <v>1.4118589743589745</v>
      </c>
      <c r="T13" s="78">
        <f t="shared" si="0"/>
        <v>0.17391304347826086</v>
      </c>
      <c r="U13" s="98">
        <f t="shared" si="1"/>
        <v>3</v>
      </c>
      <c r="V13" s="99">
        <f t="shared" si="2"/>
        <v>2</v>
      </c>
      <c r="W13" s="52">
        <f>+'23 서구하반기(''24)'!W13+'23 下코모도리그(''24)'!W13</f>
        <v>3</v>
      </c>
      <c r="X13" s="112">
        <f t="shared" si="3"/>
        <v>2</v>
      </c>
    </row>
    <row r="14" spans="1:24" ht="19.5" customHeight="1" x14ac:dyDescent="0.3">
      <c r="A14" s="43" t="s">
        <v>52</v>
      </c>
      <c r="B14" s="52">
        <v>7</v>
      </c>
      <c r="C14" s="45">
        <v>0</v>
      </c>
      <c r="D14" s="52">
        <v>16</v>
      </c>
      <c r="E14" s="52">
        <v>10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4</v>
      </c>
      <c r="L14" s="52">
        <v>1</v>
      </c>
      <c r="M14" s="52">
        <v>2</v>
      </c>
      <c r="N14" s="52">
        <v>6</v>
      </c>
      <c r="O14" s="52">
        <v>6</v>
      </c>
      <c r="P14" s="30">
        <v>0.375</v>
      </c>
      <c r="Q14" s="46">
        <v>0</v>
      </c>
      <c r="R14" s="46">
        <v>0.375</v>
      </c>
      <c r="S14" s="58">
        <v>0.375</v>
      </c>
      <c r="T14" s="85">
        <f t="shared" si="0"/>
        <v>0.6</v>
      </c>
      <c r="U14" s="98">
        <f t="shared" si="1"/>
        <v>12</v>
      </c>
      <c r="V14" s="99">
        <f t="shared" si="2"/>
        <v>17</v>
      </c>
      <c r="W14" s="52">
        <f>+'23 서구하반기(''24)'!W14+'23 下코모도리그(''24)'!W14</f>
        <v>10</v>
      </c>
      <c r="X14" s="112">
        <f t="shared" si="3"/>
        <v>18</v>
      </c>
    </row>
    <row r="15" spans="1:24" ht="19.5" customHeight="1" x14ac:dyDescent="0.3">
      <c r="A15" s="43" t="s">
        <v>23</v>
      </c>
      <c r="B15" s="52">
        <v>8</v>
      </c>
      <c r="C15" s="45">
        <v>0.15384615384615385</v>
      </c>
      <c r="D15" s="52">
        <v>20</v>
      </c>
      <c r="E15" s="52">
        <v>13</v>
      </c>
      <c r="F15" s="52">
        <v>2</v>
      </c>
      <c r="G15" s="52">
        <v>2</v>
      </c>
      <c r="H15" s="52">
        <v>0</v>
      </c>
      <c r="I15" s="52">
        <v>0</v>
      </c>
      <c r="J15" s="52">
        <v>0</v>
      </c>
      <c r="K15" s="52">
        <v>3</v>
      </c>
      <c r="L15" s="52">
        <v>4</v>
      </c>
      <c r="M15" s="52">
        <v>1</v>
      </c>
      <c r="N15" s="52">
        <v>4</v>
      </c>
      <c r="O15" s="52">
        <v>7</v>
      </c>
      <c r="P15" s="79">
        <v>0.35</v>
      </c>
      <c r="Q15" s="46">
        <v>0.15384615384615385</v>
      </c>
      <c r="R15" s="46">
        <v>0.3</v>
      </c>
      <c r="S15" s="58">
        <v>0.45384615384615384</v>
      </c>
      <c r="T15" s="78">
        <f t="shared" si="0"/>
        <v>0.5</v>
      </c>
      <c r="U15" s="98">
        <f t="shared" si="1"/>
        <v>17</v>
      </c>
      <c r="V15" s="99">
        <f t="shared" si="2"/>
        <v>15</v>
      </c>
      <c r="W15" s="52">
        <f>+'23 서구하반기(''24)'!W15+'23 下코모도리그(''24)'!W15</f>
        <v>1</v>
      </c>
      <c r="X15" s="112">
        <f t="shared" si="3"/>
        <v>16</v>
      </c>
    </row>
    <row r="16" spans="1:24" ht="19.5" customHeight="1" x14ac:dyDescent="0.3">
      <c r="A16" s="43" t="s">
        <v>50</v>
      </c>
      <c r="B16" s="52">
        <v>9</v>
      </c>
      <c r="C16" s="45">
        <v>0.33333333333333331</v>
      </c>
      <c r="D16" s="52">
        <v>12</v>
      </c>
      <c r="E16" s="52">
        <v>9</v>
      </c>
      <c r="F16" s="52">
        <v>3</v>
      </c>
      <c r="G16" s="52">
        <v>2</v>
      </c>
      <c r="H16" s="52">
        <v>1</v>
      </c>
      <c r="I16" s="52">
        <v>0</v>
      </c>
      <c r="J16" s="52">
        <v>0</v>
      </c>
      <c r="K16" s="52">
        <v>3</v>
      </c>
      <c r="L16" s="52">
        <v>3</v>
      </c>
      <c r="M16" s="52">
        <v>3</v>
      </c>
      <c r="N16" s="52">
        <v>3</v>
      </c>
      <c r="O16" s="52">
        <v>2</v>
      </c>
      <c r="P16" s="30">
        <v>0.16666666666666666</v>
      </c>
      <c r="Q16" s="46">
        <v>0.44444444444444442</v>
      </c>
      <c r="R16" s="46">
        <v>0.5</v>
      </c>
      <c r="S16" s="58">
        <v>0.94444444444444442</v>
      </c>
      <c r="T16" s="78">
        <f t="shared" si="0"/>
        <v>0.33333333333333331</v>
      </c>
      <c r="U16" s="98">
        <f t="shared" si="1"/>
        <v>6</v>
      </c>
      <c r="V16" s="99">
        <f t="shared" si="2"/>
        <v>6</v>
      </c>
      <c r="W16" s="52">
        <f>+'23 서구하반기(''24)'!W16+'23 下코모도리그(''24)'!W16</f>
        <v>5</v>
      </c>
      <c r="X16" s="112">
        <f t="shared" si="3"/>
        <v>7</v>
      </c>
    </row>
    <row r="17" spans="1:24" ht="19.5" customHeight="1" x14ac:dyDescent="0.3">
      <c r="A17" s="43" t="s">
        <v>33</v>
      </c>
      <c r="B17" s="52">
        <v>4</v>
      </c>
      <c r="C17" s="45">
        <v>0.3</v>
      </c>
      <c r="D17" s="52">
        <v>12</v>
      </c>
      <c r="E17" s="52">
        <v>10</v>
      </c>
      <c r="F17" s="52">
        <v>3</v>
      </c>
      <c r="G17" s="52">
        <v>2</v>
      </c>
      <c r="H17" s="52">
        <v>1</v>
      </c>
      <c r="I17" s="52">
        <v>0</v>
      </c>
      <c r="J17" s="52">
        <v>0</v>
      </c>
      <c r="K17" s="52">
        <v>3</v>
      </c>
      <c r="L17" s="52">
        <v>2</v>
      </c>
      <c r="M17" s="52">
        <v>2</v>
      </c>
      <c r="N17" s="52">
        <v>2</v>
      </c>
      <c r="O17" s="52">
        <v>4</v>
      </c>
      <c r="P17" s="79">
        <v>0.33333333333333331</v>
      </c>
      <c r="Q17" s="46">
        <v>0.4</v>
      </c>
      <c r="R17" s="46">
        <v>0.41666666666666669</v>
      </c>
      <c r="S17" s="58">
        <v>0.81666666666666665</v>
      </c>
      <c r="T17" s="78">
        <f t="shared" si="0"/>
        <v>0.5714285714285714</v>
      </c>
      <c r="U17" s="98">
        <f t="shared" si="1"/>
        <v>10</v>
      </c>
      <c r="V17" s="99">
        <f t="shared" si="2"/>
        <v>8</v>
      </c>
      <c r="W17" s="52">
        <f>+'23 서구하반기(''24)'!W17+'23 下코모도리그(''24)'!W17</f>
        <v>5</v>
      </c>
      <c r="X17" s="112">
        <f t="shared" si="3"/>
        <v>10</v>
      </c>
    </row>
    <row r="18" spans="1:24" ht="19.5" customHeight="1" x14ac:dyDescent="0.3">
      <c r="A18" s="43" t="s">
        <v>60</v>
      </c>
      <c r="B18" s="52">
        <v>15</v>
      </c>
      <c r="C18" s="45">
        <v>0.53333333333333333</v>
      </c>
      <c r="D18" s="52">
        <v>36</v>
      </c>
      <c r="E18" s="52">
        <v>30</v>
      </c>
      <c r="F18" s="52">
        <v>16</v>
      </c>
      <c r="G18" s="52">
        <v>14</v>
      </c>
      <c r="H18" s="52">
        <v>0</v>
      </c>
      <c r="I18" s="52">
        <v>1</v>
      </c>
      <c r="J18" s="52">
        <v>1</v>
      </c>
      <c r="K18" s="52">
        <v>10</v>
      </c>
      <c r="L18" s="52">
        <v>9</v>
      </c>
      <c r="M18" s="52">
        <v>6</v>
      </c>
      <c r="N18" s="52">
        <v>5</v>
      </c>
      <c r="O18" s="52">
        <v>5</v>
      </c>
      <c r="P18" s="30">
        <v>0.1388888888888889</v>
      </c>
      <c r="Q18" s="46">
        <v>0.7</v>
      </c>
      <c r="R18" s="46">
        <v>0.58333333333333337</v>
      </c>
      <c r="S18" s="58">
        <v>1.2833333333333332</v>
      </c>
      <c r="T18" s="78">
        <f t="shared" si="0"/>
        <v>0.33333333333333331</v>
      </c>
      <c r="U18" s="98">
        <f t="shared" si="1"/>
        <v>2</v>
      </c>
      <c r="V18" s="99">
        <f t="shared" si="2"/>
        <v>3</v>
      </c>
      <c r="W18" s="52">
        <f>+'23 서구하반기(''24)'!W18+'23 下코모도리그(''24)'!W18</f>
        <v>0</v>
      </c>
      <c r="X18" s="112">
        <f t="shared" si="3"/>
        <v>3</v>
      </c>
    </row>
    <row r="19" spans="1:24" ht="19.5" customHeight="1" x14ac:dyDescent="0.3">
      <c r="A19" s="43" t="s">
        <v>12</v>
      </c>
      <c r="B19" s="52">
        <v>9</v>
      </c>
      <c r="C19" s="45">
        <v>0.35</v>
      </c>
      <c r="D19" s="52">
        <v>22</v>
      </c>
      <c r="E19" s="52">
        <v>20</v>
      </c>
      <c r="F19" s="52">
        <v>7</v>
      </c>
      <c r="G19" s="52">
        <v>7</v>
      </c>
      <c r="H19" s="52">
        <v>0</v>
      </c>
      <c r="I19" s="52">
        <v>0</v>
      </c>
      <c r="J19" s="52">
        <v>0</v>
      </c>
      <c r="K19" s="52">
        <v>4</v>
      </c>
      <c r="L19" s="52">
        <v>4</v>
      </c>
      <c r="M19" s="52">
        <v>4</v>
      </c>
      <c r="N19" s="52">
        <v>1</v>
      </c>
      <c r="O19" s="52">
        <v>2</v>
      </c>
      <c r="P19" s="30">
        <v>9.0909090909090912E-2</v>
      </c>
      <c r="Q19" s="46">
        <v>0.35</v>
      </c>
      <c r="R19" s="46">
        <v>0.36363636363636365</v>
      </c>
      <c r="S19" s="58">
        <v>0.71363636363636362</v>
      </c>
      <c r="T19" s="85">
        <f t="shared" si="0"/>
        <v>0.14285714285714285</v>
      </c>
      <c r="U19" s="98">
        <f t="shared" si="1"/>
        <v>13</v>
      </c>
      <c r="V19" s="99">
        <f t="shared" si="2"/>
        <v>12</v>
      </c>
      <c r="W19" s="52">
        <f>+'23 서구하반기(''24)'!W19+'23 下코모도리그(''24)'!W19</f>
        <v>3</v>
      </c>
      <c r="X19" s="112">
        <f t="shared" si="3"/>
        <v>5</v>
      </c>
    </row>
    <row r="20" spans="1:24" ht="19.5" customHeight="1" x14ac:dyDescent="0.3">
      <c r="A20" s="43" t="s">
        <v>24</v>
      </c>
      <c r="B20" s="52">
        <v>16</v>
      </c>
      <c r="C20" s="45">
        <v>9.5238095238095233E-2</v>
      </c>
      <c r="D20" s="52">
        <v>29</v>
      </c>
      <c r="E20" s="52">
        <v>21</v>
      </c>
      <c r="F20" s="52">
        <v>2</v>
      </c>
      <c r="G20" s="52">
        <v>2</v>
      </c>
      <c r="H20" s="52">
        <v>0</v>
      </c>
      <c r="I20" s="52">
        <v>0</v>
      </c>
      <c r="J20" s="52">
        <v>0</v>
      </c>
      <c r="K20" s="52">
        <v>5</v>
      </c>
      <c r="L20" s="52">
        <v>6</v>
      </c>
      <c r="M20" s="52">
        <v>6</v>
      </c>
      <c r="N20" s="52">
        <v>8</v>
      </c>
      <c r="O20" s="52">
        <v>15</v>
      </c>
      <c r="P20" s="79">
        <v>0.51724137931034486</v>
      </c>
      <c r="Q20" s="46">
        <v>9.5238095238095233E-2</v>
      </c>
      <c r="R20" s="46">
        <v>0.34482758620689657</v>
      </c>
      <c r="S20" s="58">
        <v>0.44006568144499181</v>
      </c>
      <c r="T20" s="78">
        <f t="shared" si="0"/>
        <v>0.78947368421052633</v>
      </c>
      <c r="U20" s="98">
        <f t="shared" si="1"/>
        <v>15</v>
      </c>
      <c r="V20" s="99">
        <f t="shared" si="2"/>
        <v>16</v>
      </c>
      <c r="W20" s="52">
        <f>+'23 서구하반기(''24)'!W20+'23 下코모도리그(''24)'!W20</f>
        <v>5</v>
      </c>
      <c r="X20" s="112">
        <f t="shared" si="3"/>
        <v>17</v>
      </c>
    </row>
    <row r="21" spans="1:24" ht="19.5" customHeight="1" x14ac:dyDescent="0.3">
      <c r="A21" s="43" t="s">
        <v>14</v>
      </c>
      <c r="B21" s="52">
        <v>19</v>
      </c>
      <c r="C21" s="45">
        <v>0.34210526315789475</v>
      </c>
      <c r="D21" s="52">
        <v>44</v>
      </c>
      <c r="E21" s="52">
        <v>38</v>
      </c>
      <c r="F21" s="52">
        <v>13</v>
      </c>
      <c r="G21" s="52">
        <v>9</v>
      </c>
      <c r="H21" s="52">
        <v>3</v>
      </c>
      <c r="I21" s="52">
        <v>0</v>
      </c>
      <c r="J21" s="52">
        <v>1</v>
      </c>
      <c r="K21" s="52">
        <v>17</v>
      </c>
      <c r="L21" s="52">
        <v>8</v>
      </c>
      <c r="M21" s="52">
        <v>9</v>
      </c>
      <c r="N21" s="52">
        <v>6</v>
      </c>
      <c r="O21" s="52">
        <v>8</v>
      </c>
      <c r="P21" s="30">
        <v>0.18181818181818182</v>
      </c>
      <c r="Q21" s="46">
        <v>0.5</v>
      </c>
      <c r="R21" s="46">
        <v>0.43181818181818182</v>
      </c>
      <c r="S21" s="58">
        <v>0.93181818181818188</v>
      </c>
      <c r="T21" s="85">
        <f t="shared" si="0"/>
        <v>0.32</v>
      </c>
      <c r="U21" s="98">
        <f t="shared" si="1"/>
        <v>8</v>
      </c>
      <c r="V21" s="99">
        <f t="shared" si="2"/>
        <v>7</v>
      </c>
      <c r="W21" s="52">
        <f>+'23 서구하반기(''24)'!W21+'23 下코모도리그(''24)'!W21</f>
        <v>0</v>
      </c>
      <c r="X21" s="112">
        <f t="shared" si="3"/>
        <v>6</v>
      </c>
    </row>
    <row r="22" spans="1:24" ht="19.5" customHeight="1" x14ac:dyDescent="0.3">
      <c r="A22" s="43" t="s">
        <v>47</v>
      </c>
      <c r="B22" s="52">
        <v>10</v>
      </c>
      <c r="C22" s="45">
        <v>0.33333333333333331</v>
      </c>
      <c r="D22" s="52">
        <v>18</v>
      </c>
      <c r="E22" s="52">
        <v>15</v>
      </c>
      <c r="F22" s="52">
        <v>5</v>
      </c>
      <c r="G22" s="52">
        <v>5</v>
      </c>
      <c r="H22" s="52">
        <v>0</v>
      </c>
      <c r="I22" s="52">
        <v>0</v>
      </c>
      <c r="J22" s="52">
        <v>0</v>
      </c>
      <c r="K22" s="52">
        <v>5</v>
      </c>
      <c r="L22" s="52">
        <v>1</v>
      </c>
      <c r="M22" s="52">
        <v>6</v>
      </c>
      <c r="N22" s="52">
        <v>2</v>
      </c>
      <c r="O22" s="52">
        <v>4</v>
      </c>
      <c r="P22" s="30">
        <v>0.22222222222222221</v>
      </c>
      <c r="Q22" s="46">
        <v>0.33333333333333331</v>
      </c>
      <c r="R22" s="46">
        <v>0.3888888888888889</v>
      </c>
      <c r="S22" s="58">
        <v>0.72222222222222221</v>
      </c>
      <c r="T22" s="78">
        <f t="shared" si="0"/>
        <v>0.36363636363636365</v>
      </c>
      <c r="U22" s="98">
        <f t="shared" si="1"/>
        <v>11</v>
      </c>
      <c r="V22" s="99">
        <f t="shared" si="2"/>
        <v>11</v>
      </c>
      <c r="W22" s="52">
        <f>+'23 서구하반기(''24)'!W22+'23 下코모도리그(''24)'!W22</f>
        <v>2</v>
      </c>
      <c r="X22" s="112">
        <f t="shared" si="3"/>
        <v>7</v>
      </c>
    </row>
    <row r="23" spans="1:24" ht="19.5" customHeight="1" x14ac:dyDescent="0.3">
      <c r="A23" s="43" t="s">
        <v>22</v>
      </c>
      <c r="B23" s="52">
        <v>14</v>
      </c>
      <c r="C23" s="45">
        <v>0.26666666666666666</v>
      </c>
      <c r="D23" s="52">
        <v>38</v>
      </c>
      <c r="E23" s="52">
        <v>30</v>
      </c>
      <c r="F23" s="52">
        <v>8</v>
      </c>
      <c r="G23" s="52">
        <v>6</v>
      </c>
      <c r="H23" s="52">
        <v>2</v>
      </c>
      <c r="I23" s="52">
        <v>0</v>
      </c>
      <c r="J23" s="52">
        <v>0</v>
      </c>
      <c r="K23" s="52">
        <v>6</v>
      </c>
      <c r="L23" s="52">
        <v>7</v>
      </c>
      <c r="M23" s="52">
        <v>5</v>
      </c>
      <c r="N23" s="52">
        <v>8</v>
      </c>
      <c r="O23" s="52">
        <v>9</v>
      </c>
      <c r="P23" s="30">
        <v>0.23684210526315788</v>
      </c>
      <c r="Q23" s="46">
        <v>0.33333333333333331</v>
      </c>
      <c r="R23" s="46">
        <v>0.42105263157894735</v>
      </c>
      <c r="S23" s="58">
        <v>0.7543859649122806</v>
      </c>
      <c r="T23" s="84">
        <f t="shared" si="0"/>
        <v>0.40909090909090912</v>
      </c>
      <c r="U23" s="98">
        <f t="shared" si="1"/>
        <v>9</v>
      </c>
      <c r="V23" s="99">
        <f t="shared" si="2"/>
        <v>10</v>
      </c>
      <c r="W23" s="52">
        <f>+'23 서구하반기(''24)'!W23+'23 下코모도리그(''24)'!W23</f>
        <v>1</v>
      </c>
      <c r="X23" s="112">
        <f t="shared" si="3"/>
        <v>12</v>
      </c>
    </row>
    <row r="24" spans="1:24" ht="19.5" customHeight="1" x14ac:dyDescent="0.3">
      <c r="A24" s="43" t="s">
        <v>54</v>
      </c>
      <c r="B24" s="52">
        <v>7</v>
      </c>
      <c r="C24" s="45">
        <v>9.0909090909090912E-2</v>
      </c>
      <c r="D24" s="52">
        <v>16</v>
      </c>
      <c r="E24" s="52">
        <v>11</v>
      </c>
      <c r="F24" s="52">
        <v>1</v>
      </c>
      <c r="G24" s="52">
        <v>1</v>
      </c>
      <c r="H24" s="52">
        <v>0</v>
      </c>
      <c r="I24" s="52">
        <v>0</v>
      </c>
      <c r="J24" s="52">
        <v>0</v>
      </c>
      <c r="K24" s="52">
        <v>3</v>
      </c>
      <c r="L24" s="52">
        <v>0</v>
      </c>
      <c r="M24" s="52">
        <v>2</v>
      </c>
      <c r="N24" s="52">
        <v>2</v>
      </c>
      <c r="O24" s="52">
        <v>3</v>
      </c>
      <c r="P24" s="30">
        <v>0.1875</v>
      </c>
      <c r="Q24" s="46">
        <v>9.0909090909090912E-2</v>
      </c>
      <c r="R24" s="46">
        <v>0.1875</v>
      </c>
      <c r="S24" s="58">
        <v>0.27840909090909094</v>
      </c>
      <c r="T24" s="68"/>
      <c r="U24" s="68"/>
      <c r="V24" s="68"/>
      <c r="W24" s="11">
        <f>SUM(W4:W23)</f>
        <v>49</v>
      </c>
      <c r="X24" s="68"/>
    </row>
    <row r="25" spans="1:24" ht="19.5" customHeight="1" x14ac:dyDescent="0.3">
      <c r="A25" s="55" t="s">
        <v>10</v>
      </c>
      <c r="B25" s="55"/>
      <c r="C25" s="56">
        <f>+F25/E25</f>
        <v>0.35570469798657717</v>
      </c>
      <c r="D25" s="55">
        <f t="shared" ref="D25:O25" si="4">SUM(D4:D24)</f>
        <v>565</v>
      </c>
      <c r="E25" s="55">
        <f t="shared" si="4"/>
        <v>447</v>
      </c>
      <c r="F25" s="55">
        <f t="shared" si="4"/>
        <v>159</v>
      </c>
      <c r="G25" s="55">
        <f t="shared" si="4"/>
        <v>118</v>
      </c>
      <c r="H25" s="55">
        <f t="shared" si="4"/>
        <v>30</v>
      </c>
      <c r="I25" s="55">
        <f t="shared" si="4"/>
        <v>8</v>
      </c>
      <c r="J25" s="55">
        <f t="shared" si="4"/>
        <v>3</v>
      </c>
      <c r="K25" s="55">
        <f t="shared" si="4"/>
        <v>163</v>
      </c>
      <c r="L25" s="55">
        <f t="shared" si="4"/>
        <v>134</v>
      </c>
      <c r="M25" s="55">
        <f t="shared" si="4"/>
        <v>129</v>
      </c>
      <c r="N25" s="55">
        <f t="shared" si="4"/>
        <v>99</v>
      </c>
      <c r="O25" s="55">
        <f t="shared" si="4"/>
        <v>106</v>
      </c>
      <c r="P25" s="29">
        <f>+O25/D25</f>
        <v>0.18761061946902655</v>
      </c>
      <c r="Q25" s="56"/>
      <c r="R25" s="56"/>
      <c r="S25" s="57"/>
      <c r="T25" s="68"/>
      <c r="U25" s="68"/>
    </row>
    <row r="27" spans="1:24" ht="17.25" x14ac:dyDescent="0.3">
      <c r="A27" s="4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24" ht="51.75" x14ac:dyDescent="0.3">
      <c r="A28" s="10" t="s">
        <v>27</v>
      </c>
      <c r="B28" s="10" t="s">
        <v>46</v>
      </c>
      <c r="C28" s="10" t="s">
        <v>55</v>
      </c>
      <c r="D28" s="10" t="s">
        <v>41</v>
      </c>
      <c r="E28" s="10" t="s">
        <v>48</v>
      </c>
      <c r="F28" s="10" t="s">
        <v>45</v>
      </c>
      <c r="G28" s="10" t="s">
        <v>38</v>
      </c>
      <c r="H28" s="10" t="s">
        <v>5</v>
      </c>
      <c r="I28" s="10" t="s">
        <v>17</v>
      </c>
      <c r="J28" s="10" t="s">
        <v>26</v>
      </c>
      <c r="K28" s="10" t="s">
        <v>30</v>
      </c>
      <c r="L28" s="10" t="s">
        <v>11</v>
      </c>
      <c r="M28" s="10" t="s">
        <v>6</v>
      </c>
      <c r="N28" s="10" t="s">
        <v>42</v>
      </c>
      <c r="O28" s="10" t="s">
        <v>35</v>
      </c>
      <c r="P28" s="10" t="s">
        <v>49</v>
      </c>
      <c r="Q28" s="10" t="s">
        <v>56</v>
      </c>
      <c r="R28" s="10" t="s">
        <v>68</v>
      </c>
      <c r="S28" s="10" t="s">
        <v>92</v>
      </c>
      <c r="T28" s="10" t="s">
        <v>72</v>
      </c>
      <c r="U28" s="10" t="s">
        <v>71</v>
      </c>
      <c r="V28" s="10" t="s">
        <v>70</v>
      </c>
    </row>
    <row r="29" spans="1:24" ht="19.5" customHeight="1" x14ac:dyDescent="0.3">
      <c r="A29" s="10" t="s">
        <v>59</v>
      </c>
      <c r="B29" s="1">
        <f>+'22년 드림즈(23'')'!B29+'23년 상반기 코모도(23'')'!B29+'23년 디비전 리그(23'')'!B29</f>
        <v>10</v>
      </c>
      <c r="C29" s="1">
        <f>+'22년 드림즈(23'')'!C29+'23년 상반기 코모도(23'')'!C29+'23년 디비전 리그(23'')'!C29</f>
        <v>1</v>
      </c>
      <c r="D29" s="1">
        <f>+'22년 드림즈(23'')'!D29+'23년 상반기 코모도(23'')'!D29+'23년 디비전 리그(23'')'!D29</f>
        <v>2</v>
      </c>
      <c r="E29" s="1">
        <f>+'22년 드림즈(23'')'!E29+'23년 상반기 코모도(23'')'!E29+'23년 디비전 리그(23'')'!E29</f>
        <v>0</v>
      </c>
      <c r="F29" s="1">
        <f>+'22년 드림즈(23'')'!F29+'23년 상반기 코모도(23'')'!F29+'23년 디비전 리그(23'')'!F29</f>
        <v>71</v>
      </c>
      <c r="G29" s="1">
        <f>+'22년 드림즈(23'')'!G29+'23년 상반기 코모도(23'')'!G29+'23년 디비전 리그(23'')'!G29</f>
        <v>40</v>
      </c>
      <c r="H29" s="6">
        <f>+'22년 드림즈(23'')'!H29+'23년 상반기 코모도(23'')'!H29+'23년 디비전 리그(23'')'!H29</f>
        <v>6.3333266660000005</v>
      </c>
      <c r="I29" s="1">
        <f>+'22년 드림즈(23'')'!I29+'23년 상반기 코모도(23'')'!I29+'23년 디비전 리그(23'')'!I29</f>
        <v>15</v>
      </c>
      <c r="J29" s="1">
        <f>+'22년 드림즈(23'')'!J29+'23년 상반기 코모도(23'')'!J29+'23년 디비전 리그(23'')'!J29</f>
        <v>0</v>
      </c>
      <c r="K29" s="1">
        <f>+'22년 드림즈(23'')'!K29+'23년 상반기 코모도(23'')'!K29+'23년 디비전 리그(23'')'!K29</f>
        <v>27</v>
      </c>
      <c r="L29" s="1">
        <f>+'22년 드림즈(23'')'!L29+'23년 상반기 코모도(23'')'!L29+'23년 디비전 리그(23'')'!L29</f>
        <v>4</v>
      </c>
      <c r="M29" s="1">
        <f>+'22년 드림즈(23'')'!M29+'23년 상반기 코모도(23'')'!M29+'23년 디비전 리그(23'')'!M29</f>
        <v>4</v>
      </c>
      <c r="N29" s="1">
        <f>+'22년 드림즈(23'')'!N29+'23년 상반기 코모도(23'')'!N29+'23년 디비전 리그(23'')'!N29</f>
        <v>33</v>
      </c>
      <c r="O29" s="1">
        <f>+'22년 드림즈(23'')'!O29+'23년 상반기 코모도(23'')'!O29+'23년 디비전 리그(23'')'!O29</f>
        <v>19</v>
      </c>
      <c r="P29" s="3">
        <f>+O29*9/H29</f>
        <v>27.000028423924658</v>
      </c>
      <c r="Q29" s="38">
        <f t="shared" ref="Q29:Q37" si="5">(K29+L29)/H29</f>
        <v>4.8947419949804933</v>
      </c>
      <c r="R29" s="39">
        <f t="shared" ref="R29:R37" si="6">I29/H29</f>
        <v>2.3684235459583034</v>
      </c>
      <c r="S29" s="39">
        <f t="shared" ref="S29:S36" si="7">H29/B29</f>
        <v>0.63333266660000009</v>
      </c>
      <c r="T29" s="40">
        <f t="shared" ref="T29:T37" si="8">M29/H29</f>
        <v>0.6315796122555476</v>
      </c>
      <c r="U29" s="33">
        <f t="shared" ref="U29:U37" si="9">O29/N29</f>
        <v>0.5757575757575758</v>
      </c>
      <c r="V29" s="38">
        <f t="shared" ref="V29:V37" si="10">(I29+K29+L29)/H29</f>
        <v>7.2631655409387967</v>
      </c>
      <c r="X29" s="133">
        <f>+(L29+K29)/F29*100</f>
        <v>43.661971830985912</v>
      </c>
    </row>
    <row r="30" spans="1:24" ht="19.5" customHeight="1" x14ac:dyDescent="0.3">
      <c r="A30" s="10" t="s">
        <v>96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6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3"/>
      <c r="Q30" s="38"/>
      <c r="R30" s="39"/>
      <c r="S30" s="39"/>
      <c r="T30" s="40"/>
      <c r="U30" s="33"/>
      <c r="V30" s="38"/>
      <c r="X30" s="133"/>
    </row>
    <row r="31" spans="1:24" ht="19.5" customHeight="1" x14ac:dyDescent="0.3">
      <c r="A31" s="10" t="s">
        <v>51</v>
      </c>
      <c r="B31" s="1">
        <f>+'22년 드림즈(23'')'!B30+'23년 상반기 코모도(23'')'!B30+'23년 디비전 리그(23'')'!B30</f>
        <v>9</v>
      </c>
      <c r="C31" s="1">
        <f>+'22년 드림즈(23'')'!C30+'23년 상반기 코모도(23'')'!C30+'23년 디비전 리그(23'')'!C30</f>
        <v>1</v>
      </c>
      <c r="D31" s="1">
        <f>+'22년 드림즈(23'')'!D30+'23년 상반기 코모도(23'')'!D30+'23년 디비전 리그(23'')'!D30</f>
        <v>2</v>
      </c>
      <c r="E31" s="1">
        <f>+'22년 드림즈(23'')'!E30+'23년 상반기 코모도(23'')'!E30+'23년 디비전 리그(23'')'!E30</f>
        <v>0</v>
      </c>
      <c r="F31" s="1">
        <f>+'22년 드림즈(23'')'!F30+'23년 상반기 코모도(23'')'!F30+'23년 디비전 리그(23'')'!F30</f>
        <v>113</v>
      </c>
      <c r="G31" s="1">
        <f>+'22년 드림즈(23'')'!G30+'23년 상반기 코모도(23'')'!G30+'23년 디비전 리그(23'')'!G30</f>
        <v>85</v>
      </c>
      <c r="H31" s="6">
        <f>+'22년 드림즈(23'')'!H30+'23년 상반기 코모도(23'')'!H30+'23년 디비전 리그(23'')'!H30</f>
        <v>12.66663333</v>
      </c>
      <c r="I31" s="1">
        <f>+'22년 드림즈(23'')'!I30+'23년 상반기 코모도(23'')'!I30+'23년 디비전 리그(23'')'!I30</f>
        <v>33</v>
      </c>
      <c r="J31" s="1">
        <f>+'22년 드림즈(23'')'!J30+'23년 상반기 코모도(23'')'!J30+'23년 디비전 리그(23'')'!J30</f>
        <v>3</v>
      </c>
      <c r="K31" s="1">
        <f>+'22년 드림즈(23'')'!K30+'23년 상반기 코모도(23'')'!K30+'23년 디비전 리그(23'')'!K30</f>
        <v>23</v>
      </c>
      <c r="L31" s="1">
        <f>+'22년 드림즈(23'')'!L30+'23년 상반기 코모도(23'')'!L30+'23년 디비전 리그(23'')'!L30</f>
        <v>5</v>
      </c>
      <c r="M31" s="1">
        <f>+'22년 드림즈(23'')'!M30+'23년 상반기 코모도(23'')'!M30+'23년 디비전 리그(23'')'!M30</f>
        <v>11</v>
      </c>
      <c r="N31" s="1">
        <f>+'22년 드림즈(23'')'!N30+'23년 상반기 코모도(23'')'!N30+'23년 디비전 리그(23'')'!N30</f>
        <v>48</v>
      </c>
      <c r="O31" s="1">
        <f>+'22년 드림즈(23'')'!O30+'23년 상반기 코모도(23'')'!O30+'23년 디비전 리그(23'')'!O30</f>
        <v>32</v>
      </c>
      <c r="P31" s="3">
        <f t="shared" ref="P31:P36" si="11">+O31*9/H31</f>
        <v>22.73690194519904</v>
      </c>
      <c r="Q31" s="38">
        <f t="shared" si="5"/>
        <v>2.210532133561018</v>
      </c>
      <c r="R31" s="39">
        <f t="shared" si="6"/>
        <v>2.6052700145540566</v>
      </c>
      <c r="S31" s="39">
        <f t="shared" si="7"/>
        <v>1.4074037033333333</v>
      </c>
      <c r="T31" s="40">
        <f t="shared" si="8"/>
        <v>0.86842333818468553</v>
      </c>
      <c r="U31" s="33">
        <f t="shared" si="9"/>
        <v>0.66666666666666663</v>
      </c>
      <c r="V31" s="38">
        <f t="shared" si="10"/>
        <v>4.8158021481150746</v>
      </c>
      <c r="X31" s="133">
        <f t="shared" ref="X31:X36" si="12">+(L31+K31)/F31*100</f>
        <v>24.778761061946902</v>
      </c>
    </row>
    <row r="32" spans="1:24" ht="19.5" customHeight="1" x14ac:dyDescent="0.3">
      <c r="A32" s="10" t="s">
        <v>15</v>
      </c>
      <c r="B32" s="1">
        <f>+'22년 드림즈(23'')'!B31+'23년 상반기 코모도(23'')'!B31+'23년 디비전 리그(23'')'!B31</f>
        <v>15</v>
      </c>
      <c r="C32" s="1">
        <f>+'22년 드림즈(23'')'!C31+'23년 상반기 코모도(23'')'!C31+'23년 디비전 리그(23'')'!C31</f>
        <v>1</v>
      </c>
      <c r="D32" s="1">
        <f>+'22년 드림즈(23'')'!D31+'23년 상반기 코모도(23'')'!D31+'23년 디비전 리그(23'')'!D31</f>
        <v>3</v>
      </c>
      <c r="E32" s="1">
        <f>+'22년 드림즈(23'')'!E31+'23년 상반기 코모도(23'')'!E31+'23년 디비전 리그(23'')'!E31</f>
        <v>1</v>
      </c>
      <c r="F32" s="1">
        <f>+'22년 드림즈(23'')'!F31+'23년 상반기 코모도(23'')'!F31+'23년 디비전 리그(23'')'!F31</f>
        <v>115</v>
      </c>
      <c r="G32" s="1">
        <f>+'22년 드림즈(23'')'!G31+'23년 상반기 코모도(23'')'!G31+'23년 디비전 리그(23'')'!G31</f>
        <v>97</v>
      </c>
      <c r="H32" s="6">
        <f>+'22년 드림즈(23'')'!H31+'23년 상반기 코모도(23'')'!H31+'23년 디비전 리그(23'')'!H31</f>
        <v>19.999933333329999</v>
      </c>
      <c r="I32" s="134">
        <f>+'22년 드림즈(23'')'!I31+'23년 상반기 코모도(23'')'!I31+'23년 디비전 리그(23'')'!I31</f>
        <v>29</v>
      </c>
      <c r="J32" s="134">
        <f>+'22년 드림즈(23'')'!J31+'23년 상반기 코모도(23'')'!J31+'23년 디비전 리그(23'')'!J31</f>
        <v>0</v>
      </c>
      <c r="K32" s="134">
        <f>+'22년 드림즈(23'')'!K31+'23년 상반기 코모도(23'')'!K31+'23년 디비전 리그(23'')'!K31</f>
        <v>14</v>
      </c>
      <c r="L32" s="134">
        <f>+'22년 드림즈(23'')'!L31+'23년 상반기 코모도(23'')'!L31+'23년 디비전 리그(23'')'!L31</f>
        <v>4</v>
      </c>
      <c r="M32" s="134">
        <f>+'22년 드림즈(23'')'!M31+'23년 상반기 코모도(23'')'!M31+'23년 디비전 리그(23'')'!M31</f>
        <v>34</v>
      </c>
      <c r="N32" s="134">
        <f>+'22년 드림즈(23'')'!N31+'23년 상반기 코모도(23'')'!N31+'23년 디비전 리그(23'')'!N31</f>
        <v>29</v>
      </c>
      <c r="O32" s="134">
        <f>+'22년 드림즈(23'')'!O31+'23년 상반기 코모도(23'')'!O31+'23년 디비전 리그(23'')'!O31</f>
        <v>16</v>
      </c>
      <c r="P32" s="3">
        <f t="shared" si="11"/>
        <v>7.2000240000812008</v>
      </c>
      <c r="Q32" s="38">
        <f t="shared" si="5"/>
        <v>0.9000030000101501</v>
      </c>
      <c r="R32" s="39">
        <f t="shared" si="6"/>
        <v>1.4500048333496862</v>
      </c>
      <c r="S32" s="39">
        <f t="shared" si="7"/>
        <v>1.3333288888886665</v>
      </c>
      <c r="T32" s="40">
        <f t="shared" si="8"/>
        <v>1.700005666685839</v>
      </c>
      <c r="U32" s="33">
        <f t="shared" si="9"/>
        <v>0.55172413793103448</v>
      </c>
      <c r="V32" s="38">
        <f t="shared" si="10"/>
        <v>2.3500078333598364</v>
      </c>
      <c r="X32" s="133">
        <f t="shared" si="12"/>
        <v>15.65217391304348</v>
      </c>
    </row>
    <row r="33" spans="1:24" ht="19.5" customHeight="1" x14ac:dyDescent="0.3">
      <c r="A33" s="10" t="s">
        <v>50</v>
      </c>
      <c r="B33" s="1">
        <f>+'22년 드림즈(23'')'!B32+'23년 상반기 코모도(23'')'!B32+'23년 디비전 리그(23'')'!B32</f>
        <v>9</v>
      </c>
      <c r="C33" s="1">
        <f>+'22년 드림즈(23'')'!C32+'23년 상반기 코모도(23'')'!C32+'23년 디비전 리그(23'')'!C32</f>
        <v>0</v>
      </c>
      <c r="D33" s="1">
        <f>+'22년 드림즈(23'')'!D32+'23년 상반기 코모도(23'')'!D32+'23년 디비전 리그(23'')'!D32</f>
        <v>3</v>
      </c>
      <c r="E33" s="1">
        <f>+'22년 드림즈(23'')'!E32+'23년 상반기 코모도(23'')'!E32+'23년 디비전 리그(23'')'!E32</f>
        <v>0</v>
      </c>
      <c r="F33" s="1">
        <f>+'22년 드림즈(23'')'!F32+'23년 상반기 코모도(23'')'!F32+'23년 디비전 리그(23'')'!F32</f>
        <v>127</v>
      </c>
      <c r="G33" s="1">
        <f>+'22년 드림즈(23'')'!G32+'23년 상반기 코모도(23'')'!G32+'23년 디비전 리그(23'')'!G32</f>
        <v>92</v>
      </c>
      <c r="H33" s="6">
        <f>+'22년 드림즈(23'')'!H32+'23년 상반기 코모도(23'')'!H32+'23년 디비전 리그(23'')'!H32</f>
        <v>16.3332666666</v>
      </c>
      <c r="I33" s="1">
        <f>+'22년 드림즈(23'')'!I32+'23년 상반기 코모도(23'')'!I32+'23년 디비전 리그(23'')'!I32</f>
        <v>37</v>
      </c>
      <c r="J33" s="1">
        <f>+'22년 드림즈(23'')'!J32+'23년 상반기 코모도(23'')'!J32+'23년 디비전 리그(23'')'!J32</f>
        <v>2</v>
      </c>
      <c r="K33" s="1">
        <f>+'22년 드림즈(23'')'!K32+'23년 상반기 코모도(23'')'!K32+'23년 디비전 리그(23'')'!K32</f>
        <v>32</v>
      </c>
      <c r="L33" s="1">
        <f>+'22년 드림즈(23'')'!L32+'23년 상반기 코모도(23'')'!L32+'23년 디비전 리그(23'')'!L32</f>
        <v>3</v>
      </c>
      <c r="M33" s="1">
        <f>+'22년 드림즈(23'')'!M32+'23년 상반기 코모도(23'')'!M32+'23년 디비전 리그(23'')'!M32</f>
        <v>19</v>
      </c>
      <c r="N33" s="1">
        <f>+'22년 드림즈(23'')'!N32+'23년 상반기 코모도(23'')'!N32+'23년 디비전 리그(23'')'!N32</f>
        <v>52</v>
      </c>
      <c r="O33" s="1">
        <f>+'22년 드림즈(23'')'!O32+'23년 상반기 코모도(23'')'!O32+'23년 디비전 리그(23'')'!O32</f>
        <v>36</v>
      </c>
      <c r="P33" s="3">
        <f t="shared" si="11"/>
        <v>19.83681566055305</v>
      </c>
      <c r="Q33" s="38">
        <f t="shared" si="5"/>
        <v>2.1428658892572741</v>
      </c>
      <c r="R33" s="39">
        <f t="shared" si="6"/>
        <v>2.265315368643404</v>
      </c>
      <c r="S33" s="39">
        <f t="shared" si="7"/>
        <v>1.8148074074</v>
      </c>
      <c r="T33" s="40">
        <f t="shared" si="8"/>
        <v>1.1632700541682344</v>
      </c>
      <c r="U33" s="33">
        <f t="shared" si="9"/>
        <v>0.69230769230769229</v>
      </c>
      <c r="V33" s="38">
        <f t="shared" si="10"/>
        <v>4.4081812579006776</v>
      </c>
      <c r="X33" s="133">
        <f t="shared" si="12"/>
        <v>27.559055118110237</v>
      </c>
    </row>
    <row r="34" spans="1:24" ht="19.5" customHeight="1" x14ac:dyDescent="0.3">
      <c r="A34" s="10" t="s">
        <v>33</v>
      </c>
      <c r="B34" s="1">
        <f>+'23년 디비전 리그(23'')'!B33</f>
        <v>1</v>
      </c>
      <c r="C34" s="1">
        <f>+'23년 디비전 리그(23'')'!C33</f>
        <v>0</v>
      </c>
      <c r="D34" s="1">
        <f>+'23년 디비전 리그(23'')'!D33</f>
        <v>0</v>
      </c>
      <c r="E34" s="1">
        <f>+'23년 디비전 리그(23'')'!E33</f>
        <v>0</v>
      </c>
      <c r="F34" s="1">
        <f>+'23년 디비전 리그(23'')'!F33</f>
        <v>3</v>
      </c>
      <c r="G34" s="1">
        <f>+'23년 디비전 리그(23'')'!G33</f>
        <v>2</v>
      </c>
      <c r="H34" s="6">
        <f>+'23년 디비전 리그(23'')'!H33</f>
        <v>0.3333333</v>
      </c>
      <c r="I34" s="1">
        <f>+'23년 디비전 리그(23'')'!I33</f>
        <v>1</v>
      </c>
      <c r="J34" s="1">
        <f>+'23년 디비전 리그(23'')'!J33</f>
        <v>0</v>
      </c>
      <c r="K34" s="1">
        <f>+'23년 디비전 리그(23'')'!K33</f>
        <v>1</v>
      </c>
      <c r="L34" s="1">
        <f>+'23년 디비전 리그(23'')'!L33</f>
        <v>0</v>
      </c>
      <c r="M34" s="1">
        <f>+'23년 디비전 리그(23'')'!M33</f>
        <v>1</v>
      </c>
      <c r="N34" s="1">
        <f>+'23년 디비전 리그(23'')'!N33</f>
        <v>0</v>
      </c>
      <c r="O34" s="1">
        <f>+'23년 디비전 리그(23'')'!O33</f>
        <v>0</v>
      </c>
      <c r="P34" s="3">
        <f t="shared" si="11"/>
        <v>0</v>
      </c>
      <c r="Q34" s="38">
        <f t="shared" si="5"/>
        <v>3.0000003000000302</v>
      </c>
      <c r="R34" s="39">
        <f t="shared" si="6"/>
        <v>3.0000003000000302</v>
      </c>
      <c r="S34" s="39">
        <f t="shared" si="7"/>
        <v>0.3333333</v>
      </c>
      <c r="T34" s="40">
        <f t="shared" si="8"/>
        <v>3.0000003000000302</v>
      </c>
      <c r="U34" s="33"/>
      <c r="V34" s="38">
        <f t="shared" si="10"/>
        <v>6.0000006000000603</v>
      </c>
      <c r="X34" s="133">
        <f t="shared" si="12"/>
        <v>33.333333333333329</v>
      </c>
    </row>
    <row r="35" spans="1:24" ht="19.5" customHeight="1" x14ac:dyDescent="0.3">
      <c r="A35" s="10" t="s">
        <v>47</v>
      </c>
      <c r="B35" s="1">
        <f>+'22년 드림즈(23'')'!B33+'23년 상반기 코모도(23'')'!B33+'23년 디비전 리그(23'')'!B34</f>
        <v>3</v>
      </c>
      <c r="C35" s="1">
        <f>+'22년 드림즈(23'')'!C33+'23년 상반기 코모도(23'')'!C33+'23년 디비전 리그(23'')'!C34</f>
        <v>0</v>
      </c>
      <c r="D35" s="1">
        <f>+'22년 드림즈(23'')'!D33+'23년 상반기 코모도(23'')'!D33+'23년 디비전 리그(23'')'!D34</f>
        <v>2</v>
      </c>
      <c r="E35" s="1">
        <f>+'22년 드림즈(23'')'!E33+'23년 상반기 코모도(23'')'!E33+'23년 디비전 리그(23'')'!E34</f>
        <v>0</v>
      </c>
      <c r="F35" s="1">
        <f>+'22년 드림즈(23'')'!F33+'23년 상반기 코모도(23'')'!F33+'23년 디비전 리그(23'')'!F34</f>
        <v>53</v>
      </c>
      <c r="G35" s="1">
        <f>+'22년 드림즈(23'')'!G33+'23년 상반기 코모도(23'')'!G33+'23년 디비전 리그(23'')'!G34</f>
        <v>27</v>
      </c>
      <c r="H35" s="6">
        <f>+'22년 드림즈(23'')'!H33+'23년 상반기 코모도(23'')'!H33+'23년 디비전 리그(23'')'!H34</f>
        <v>5.9999666666000007</v>
      </c>
      <c r="I35" s="1">
        <f>+'22년 드림즈(23'')'!I33+'23년 상반기 코모도(23'')'!I33+'23년 디비전 리그(23'')'!I34</f>
        <v>7</v>
      </c>
      <c r="J35" s="1">
        <f>+'22년 드림즈(23'')'!J33+'23년 상반기 코모도(23'')'!J33+'23년 디비전 리그(23'')'!J34</f>
        <v>1</v>
      </c>
      <c r="K35" s="1">
        <f>+'22년 드림즈(23'')'!K33+'23년 상반기 코모도(23'')'!K33+'23년 디비전 리그(23'')'!K34</f>
        <v>26</v>
      </c>
      <c r="L35" s="1">
        <f>+'22년 드림즈(23'')'!L33+'23년 상반기 코모도(23'')'!L33+'23년 디비전 리그(23'')'!L34</f>
        <v>0</v>
      </c>
      <c r="M35" s="1">
        <f>+'22년 드림즈(23'')'!M33+'23년 상반기 코모도(23'')'!M33+'23년 디비전 리그(23'')'!M34</f>
        <v>3</v>
      </c>
      <c r="N35" s="1">
        <f>+'22년 드림즈(23'')'!N33+'23년 상반기 코모도(23'')'!N33+'23년 디비전 리그(23'')'!N34</f>
        <v>25</v>
      </c>
      <c r="O35" s="1">
        <f>+'22년 드림즈(23'')'!O33+'23년 상반기 코모도(23'')'!O33+'23년 디비전 리그(23'')'!O34</f>
        <v>13</v>
      </c>
      <c r="P35" s="3">
        <f t="shared" si="11"/>
        <v>19.500108334151854</v>
      </c>
      <c r="Q35" s="38">
        <f t="shared" si="5"/>
        <v>4.3333574075893013</v>
      </c>
      <c r="R35" s="39">
        <f t="shared" si="6"/>
        <v>1.1666731481971195</v>
      </c>
      <c r="S35" s="39">
        <f t="shared" si="7"/>
        <v>1.9999888888666668</v>
      </c>
      <c r="T35" s="40">
        <f t="shared" si="8"/>
        <v>0.50000277779876556</v>
      </c>
      <c r="U35" s="33">
        <f t="shared" si="9"/>
        <v>0.52</v>
      </c>
      <c r="V35" s="38">
        <f t="shared" si="10"/>
        <v>5.5000305557864211</v>
      </c>
      <c r="X35" s="133">
        <f t="shared" si="12"/>
        <v>49.056603773584904</v>
      </c>
    </row>
    <row r="36" spans="1:24" ht="19.5" customHeight="1" x14ac:dyDescent="0.3">
      <c r="A36" s="10" t="s">
        <v>22</v>
      </c>
      <c r="B36" s="1">
        <f>+'22년 드림즈(23'')'!B34+'23년 상반기 코모도(23'')'!B34+'23년 디비전 리그(23'')'!B35</f>
        <v>15</v>
      </c>
      <c r="C36" s="1">
        <f>+'22년 드림즈(23'')'!C34+'23년 상반기 코모도(23'')'!C34+'23년 디비전 리그(23'')'!C35</f>
        <v>3</v>
      </c>
      <c r="D36" s="1">
        <f>+'22년 드림즈(23'')'!D34+'23년 상반기 코모도(23'')'!D34+'23년 디비전 리그(23'')'!D35</f>
        <v>4</v>
      </c>
      <c r="E36" s="1">
        <f>+'22년 드림즈(23'')'!E34+'23년 상반기 코모도(23'')'!E34+'23년 디비전 리그(23'')'!E35</f>
        <v>2</v>
      </c>
      <c r="F36" s="1">
        <f>+'22년 드림즈(23'')'!F34+'23년 상반기 코모도(23'')'!F34+'23년 디비전 리그(23'')'!F35</f>
        <v>210</v>
      </c>
      <c r="G36" s="1">
        <f>+'22년 드림즈(23'')'!G34+'23년 상반기 코모도(23'')'!G34+'23년 디비전 리그(23'')'!G35</f>
        <v>158</v>
      </c>
      <c r="H36" s="6">
        <f>+'22년 드림즈(23'')'!H34+'23년 상반기 코모도(23'')'!H34+'23년 디비전 리그(23'')'!H35</f>
        <v>28.999966662999999</v>
      </c>
      <c r="I36" s="1">
        <f>+'22년 드림즈(23'')'!I34+'23년 상반기 코모도(23'')'!I34+'23년 디비전 리그(23'')'!I35</f>
        <v>62</v>
      </c>
      <c r="J36" s="1">
        <f>+'22년 드림즈(23'')'!J34+'23년 상반기 코모도(23'')'!J34+'23년 디비전 리그(23'')'!J35</f>
        <v>1</v>
      </c>
      <c r="K36" s="1">
        <f>+'22년 드림즈(23'')'!K34+'23년 상반기 코모도(23'')'!K34+'23년 디비전 리그(23'')'!K35</f>
        <v>44</v>
      </c>
      <c r="L36" s="1">
        <f>+'22년 드림즈(23'')'!L34+'23년 상반기 코모도(23'')'!L34+'23년 디비전 리그(23'')'!L35</f>
        <v>8</v>
      </c>
      <c r="M36" s="1">
        <f>+'22년 드림즈(23'')'!M34+'23년 상반기 코모도(23'')'!M34+'23년 디비전 리그(23'')'!M35</f>
        <v>31</v>
      </c>
      <c r="N36" s="1">
        <f>+'22년 드림즈(23'')'!N34+'23년 상반기 코모도(23'')'!N34+'23년 디비전 리그(23'')'!N35</f>
        <v>83</v>
      </c>
      <c r="O36" s="1">
        <f>+'22년 드림즈(23'')'!O34+'23년 상반기 코모도(23'')'!O34+'23년 디비전 리그(23'')'!O35</f>
        <v>70</v>
      </c>
      <c r="P36" s="3">
        <f t="shared" si="11"/>
        <v>21.724162904083407</v>
      </c>
      <c r="Q36" s="38">
        <f t="shared" si="5"/>
        <v>1.7931055095433923</v>
      </c>
      <c r="R36" s="39">
        <f t="shared" si="6"/>
        <v>2.1379334921478907</v>
      </c>
      <c r="S36" s="39">
        <f t="shared" si="7"/>
        <v>1.9333311108666666</v>
      </c>
      <c r="T36" s="40">
        <f t="shared" si="8"/>
        <v>1.0689667460739454</v>
      </c>
      <c r="U36" s="33">
        <f t="shared" si="9"/>
        <v>0.84337349397590367</v>
      </c>
      <c r="V36" s="38">
        <f t="shared" si="10"/>
        <v>3.9310390016912828</v>
      </c>
      <c r="X36" s="133">
        <f t="shared" si="12"/>
        <v>24.761904761904763</v>
      </c>
    </row>
    <row r="37" spans="1:24" ht="19.5" customHeight="1" x14ac:dyDescent="0.3">
      <c r="A37" s="11" t="s">
        <v>10</v>
      </c>
      <c r="B37" s="11"/>
      <c r="C37" s="11">
        <f>SUM(C29:C36)</f>
        <v>6</v>
      </c>
      <c r="D37" s="11">
        <f t="shared" ref="D37:O37" si="13">SUM(D29:D36)</f>
        <v>16</v>
      </c>
      <c r="E37" s="11">
        <f t="shared" si="13"/>
        <v>3</v>
      </c>
      <c r="F37" s="11">
        <f t="shared" si="13"/>
        <v>692</v>
      </c>
      <c r="G37" s="11">
        <f t="shared" si="13"/>
        <v>501</v>
      </c>
      <c r="H37" s="15">
        <f t="shared" si="13"/>
        <v>90.666426625530008</v>
      </c>
      <c r="I37" s="11">
        <f t="shared" si="13"/>
        <v>184</v>
      </c>
      <c r="J37" s="11">
        <f t="shared" si="13"/>
        <v>7</v>
      </c>
      <c r="K37" s="11">
        <f t="shared" si="13"/>
        <v>167</v>
      </c>
      <c r="L37" s="11">
        <f t="shared" si="13"/>
        <v>24</v>
      </c>
      <c r="M37" s="11">
        <f t="shared" si="13"/>
        <v>103</v>
      </c>
      <c r="N37" s="11">
        <f t="shared" si="13"/>
        <v>270</v>
      </c>
      <c r="O37" s="11">
        <f t="shared" si="13"/>
        <v>186</v>
      </c>
      <c r="P37" s="16">
        <f>+O37*9/H37</f>
        <v>18.463284175893971</v>
      </c>
      <c r="Q37" s="34">
        <f t="shared" si="5"/>
        <v>2.1066232243702201</v>
      </c>
      <c r="R37" s="35">
        <f t="shared" si="6"/>
        <v>2.0294171376131964</v>
      </c>
      <c r="S37" s="35">
        <v>0</v>
      </c>
      <c r="T37" s="36">
        <f t="shared" si="8"/>
        <v>1.1360324194247784</v>
      </c>
      <c r="U37" s="37">
        <f t="shared" si="9"/>
        <v>0.68888888888888888</v>
      </c>
      <c r="V37" s="34">
        <f t="shared" si="10"/>
        <v>4.1360403619834161</v>
      </c>
    </row>
  </sheetData>
  <sortState xmlns:xlrd2="http://schemas.microsoft.com/office/spreadsheetml/2017/richdata2" ref="A4:U24">
    <sortCondition ref="A4:A24"/>
  </sortState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366D-7BD3-4BA8-979B-9833C4F017F4}">
  <sheetPr>
    <tabColor rgb="FF92D050"/>
  </sheetPr>
  <dimension ref="A1:Y41"/>
  <sheetViews>
    <sheetView showGridLines="0" zoomScale="70" zoomScaleNormal="70" zoomScaleSheetLayoutView="75" workbookViewId="0">
      <selection activeCell="AA15" sqref="AA15"/>
    </sheetView>
  </sheetViews>
  <sheetFormatPr defaultColWidth="9" defaultRowHeight="16.5" x14ac:dyDescent="0.3"/>
  <cols>
    <col min="1" max="14" width="8.75" customWidth="1"/>
    <col min="15" max="18" width="8.875" customWidth="1"/>
    <col min="19" max="19" width="10.875" customWidth="1"/>
    <col min="20" max="21" width="9" customWidth="1"/>
    <col min="23" max="23" width="9" hidden="1" customWidth="1"/>
    <col min="24" max="24" width="11.375" customWidth="1"/>
    <col min="25" max="25" width="5.125" customWidth="1"/>
    <col min="26" max="28" width="12.625" customWidth="1"/>
    <col min="29" max="31" width="11.5" customWidth="1"/>
    <col min="33" max="33" width="9" customWidth="1"/>
  </cols>
  <sheetData>
    <row r="1" spans="1:25" ht="26.25" x14ac:dyDescent="0.3">
      <c r="A1" s="24" t="s">
        <v>99</v>
      </c>
    </row>
    <row r="2" spans="1:25" ht="17.25" x14ac:dyDescent="0.3">
      <c r="A2" s="4" t="s">
        <v>1</v>
      </c>
    </row>
    <row r="3" spans="1:25" ht="34.5" x14ac:dyDescent="0.3">
      <c r="A3" s="43" t="s">
        <v>27</v>
      </c>
      <c r="B3" s="43" t="s">
        <v>46</v>
      </c>
      <c r="C3" s="43" t="s">
        <v>57</v>
      </c>
      <c r="D3" s="43" t="s">
        <v>19</v>
      </c>
      <c r="E3" s="43" t="s">
        <v>38</v>
      </c>
      <c r="F3" s="43" t="s">
        <v>53</v>
      </c>
      <c r="G3" s="43" t="s">
        <v>81</v>
      </c>
      <c r="H3" s="43" t="s">
        <v>74</v>
      </c>
      <c r="I3" s="43" t="s">
        <v>0</v>
      </c>
      <c r="J3" s="43" t="s">
        <v>84</v>
      </c>
      <c r="K3" s="43" t="s">
        <v>31</v>
      </c>
      <c r="L3" s="43" t="s">
        <v>36</v>
      </c>
      <c r="M3" s="43" t="s">
        <v>40</v>
      </c>
      <c r="N3" s="43" t="s">
        <v>29</v>
      </c>
      <c r="O3" s="43" t="s">
        <v>58</v>
      </c>
      <c r="P3" s="10" t="s">
        <v>98</v>
      </c>
      <c r="Q3" s="43" t="s">
        <v>43</v>
      </c>
      <c r="R3" s="43" t="s">
        <v>37</v>
      </c>
      <c r="S3" s="43" t="s">
        <v>85</v>
      </c>
      <c r="T3" s="10" t="s">
        <v>97</v>
      </c>
      <c r="U3" s="10" t="s">
        <v>118</v>
      </c>
      <c r="V3" s="10" t="s">
        <v>88</v>
      </c>
      <c r="W3" s="10" t="s">
        <v>90</v>
      </c>
      <c r="X3" s="10" t="s">
        <v>119</v>
      </c>
    </row>
    <row r="4" spans="1:25" ht="19.5" customHeight="1" x14ac:dyDescent="0.3">
      <c r="A4" s="43" t="s">
        <v>59</v>
      </c>
      <c r="B4" s="52">
        <f>+'23 서구하반기(''24)'!B4+'23 下코모도리그(''24)'!B4+'24 上코모도리그(''24)'!B4+'24 上디비전리그(''24)'!B4</f>
        <v>13</v>
      </c>
      <c r="C4" s="111">
        <f t="shared" ref="C4:C23" si="0">+F4/E4</f>
        <v>0.15</v>
      </c>
      <c r="D4" s="52">
        <f>+'23 서구하반기(''24)'!D4+'23 下코모도리그(''24)'!D4+'24 上코모도리그(''24)'!D4+'24 上디비전리그(''24)'!D4</f>
        <v>24</v>
      </c>
      <c r="E4" s="52">
        <f>+'23 서구하반기(''24)'!E4+'23 下코모도리그(''24)'!E4+'24 上코모도리그(''24)'!E4+'24 上디비전리그(''24)'!E4</f>
        <v>20</v>
      </c>
      <c r="F4" s="52">
        <f>+'23 서구하반기(''24)'!F4+'23 下코모도리그(''24)'!F4+'24 上코모도리그(''24)'!F4+'24 上디비전리그(''24)'!F4</f>
        <v>3</v>
      </c>
      <c r="G4" s="52">
        <f>+'23 서구하반기(''24)'!G4+'23 下코모도리그(''24)'!G4+'24 上코모도리그(''24)'!G4+'24 上디비전리그(''24)'!G4</f>
        <v>2</v>
      </c>
      <c r="H4" s="52">
        <f>+'23 서구하반기(''24)'!H4+'23 下코모도리그(''24)'!H4+'24 上코모도리그(''24)'!H4+'24 上디비전리그(''24)'!H4</f>
        <v>0</v>
      </c>
      <c r="I4" s="52">
        <f>+'23 서구하반기(''24)'!I4+'23 下코모도리그(''24)'!I4+'24 上코모도리그(''24)'!I4+'24 上디비전리그(''24)'!I4</f>
        <v>1</v>
      </c>
      <c r="J4" s="52">
        <f>+'23 서구하반기(''24)'!J4+'23 下코모도리그(''24)'!J4+'24 上코모도리그(''24)'!J4+'24 上디비전리그(''24)'!J4</f>
        <v>0</v>
      </c>
      <c r="K4" s="52">
        <f>+'23 서구하반기(''24)'!K4+'23 下코모도리그(''24)'!K4+'24 上코모도리그(''24)'!K4+'24 上디비전리그(''24)'!K4</f>
        <v>7</v>
      </c>
      <c r="L4" s="52">
        <f>+'23 서구하반기(''24)'!L4+'23 下코모도리그(''24)'!L4+'24 上코모도리그(''24)'!L4+'24 上디비전리그(''24)'!L4</f>
        <v>4</v>
      </c>
      <c r="M4" s="52">
        <f>+'23 서구하반기(''24)'!M4+'23 下코모도리그(''24)'!M4+'24 上코모도리그(''24)'!M4+'24 上디비전리그(''24)'!M4</f>
        <v>7</v>
      </c>
      <c r="N4" s="52">
        <f>+'23 서구하반기(''24)'!N4+'23 下코모도리그(''24)'!N4+'24 上코모도리그(''24)'!N4+'24 上디비전리그(''24)'!N4</f>
        <v>4</v>
      </c>
      <c r="O4" s="52">
        <f>+'23 서구하반기(''24)'!O4+'23 下코모도리그(''24)'!O4+'24 上코모도리그(''24)'!O4+'24 上디비전리그(''24)'!O4</f>
        <v>10</v>
      </c>
      <c r="P4" s="100">
        <f t="shared" ref="P4:P23" si="1">+O4/D4</f>
        <v>0.41666666666666669</v>
      </c>
      <c r="Q4" s="46">
        <f t="shared" ref="Q4:Q23" si="2">+(G4*1+H4*2+I4*3+J4*4)/E4</f>
        <v>0.25</v>
      </c>
      <c r="R4" s="46">
        <f t="shared" ref="R4:R23" si="3">+(F4+N4)/D4</f>
        <v>0.29166666666666669</v>
      </c>
      <c r="S4" s="58">
        <f t="shared" ref="S4:S23" si="4">+R4+Q4</f>
        <v>0.54166666666666674</v>
      </c>
      <c r="T4" s="85">
        <f t="shared" ref="T4:T23" si="5">O4/(D4-(F4+N4))</f>
        <v>0.58823529411764708</v>
      </c>
      <c r="U4" s="98">
        <f t="shared" ref="U4:U23" si="6">RANK(R4,$R$4:$R$23)</f>
        <v>20</v>
      </c>
      <c r="V4" s="99">
        <f t="shared" ref="V4:V23" si="7">RANK(S4,$S$4:$S$23)</f>
        <v>20</v>
      </c>
      <c r="W4" s="52">
        <f>+'23 서구하반기(''24)'!W4+'23 下코모도리그(''24)'!W4</f>
        <v>1</v>
      </c>
      <c r="X4" s="112">
        <f t="shared" ref="X4:X23" si="8">RANK(C4,$C$4:$C$23)</f>
        <v>17</v>
      </c>
      <c r="Y4" s="96"/>
    </row>
    <row r="5" spans="1:25" ht="19.5" customHeight="1" x14ac:dyDescent="0.3">
      <c r="A5" s="43" t="s">
        <v>34</v>
      </c>
      <c r="B5" s="52">
        <f>+'23 서구하반기(''24)'!B5+'23 下코모도리그(''24)'!B5+'24 上코모도리그(''24)'!B5+'24 上디비전리그(''24)'!B5</f>
        <v>10</v>
      </c>
      <c r="C5" s="111">
        <f t="shared" si="0"/>
        <v>0.14285714285714285</v>
      </c>
      <c r="D5" s="52">
        <f>+'23 서구하반기(''24)'!D5+'23 下코모도리그(''24)'!D5+'24 上코모도리그(''24)'!D5+'24 上디비전리그(''24)'!D5</f>
        <v>21</v>
      </c>
      <c r="E5" s="52">
        <f>+'23 서구하반기(''24)'!E5+'23 下코모도리그(''24)'!E5+'24 上코모도리그(''24)'!E5+'24 上디비전리그(''24)'!E5</f>
        <v>14</v>
      </c>
      <c r="F5" s="52">
        <f>+'23 서구하반기(''24)'!F5+'23 下코모도리그(''24)'!F5+'24 上코모도리그(''24)'!F5+'24 上디비전리그(''24)'!F5</f>
        <v>2</v>
      </c>
      <c r="G5" s="52">
        <f>+'23 서구하반기(''24)'!G5+'23 下코모도리그(''24)'!G5+'24 上코모도리그(''24)'!G5+'24 上디비전리그(''24)'!G5</f>
        <v>0</v>
      </c>
      <c r="H5" s="52">
        <f>+'23 서구하반기(''24)'!H5+'23 下코모도리그(''24)'!H5+'24 上코모도리그(''24)'!H5+'24 上디비전리그(''24)'!H5</f>
        <v>2</v>
      </c>
      <c r="I5" s="52">
        <f>+'23 서구하반기(''24)'!I5+'23 下코모도리그(''24)'!I5+'24 上코모도리그(''24)'!I5+'24 上디비전리그(''24)'!I5</f>
        <v>0</v>
      </c>
      <c r="J5" s="52">
        <f>+'23 서구하반기(''24)'!J5+'23 下코모도리그(''24)'!J5+'24 上코모도리그(''24)'!J5+'24 上디비전리그(''24)'!J5</f>
        <v>0</v>
      </c>
      <c r="K5" s="52">
        <f>+'23 서구하반기(''24)'!K5+'23 下코모도리그(''24)'!K5+'24 上코모도리그(''24)'!K5+'24 上디비전리그(''24)'!K5</f>
        <v>6</v>
      </c>
      <c r="L5" s="52">
        <f>+'23 서구하반기(''24)'!L5+'23 下코모도리그(''24)'!L5+'24 上코모도리그(''24)'!L5+'24 上디비전리그(''24)'!L5+1</f>
        <v>2</v>
      </c>
      <c r="M5" s="52">
        <f>+'23 서구하반기(''24)'!M5+'23 下코모도리그(''24)'!M5+'24 上코모도리그(''24)'!M5+'24 上디비전리그(''24)'!M5</f>
        <v>3</v>
      </c>
      <c r="N5" s="52">
        <f>+'23 서구하반기(''24)'!N5+'23 下코모도리그(''24)'!N5+'24 上코모도리그(''24)'!N5+'24 上디비전리그(''24)'!N5</f>
        <v>7</v>
      </c>
      <c r="O5" s="52">
        <f>+'23 서구하반기(''24)'!O5+'23 下코모도리그(''24)'!O5+'24 上코모도리그(''24)'!O5+'24 上디비전리그(''24)'!O5</f>
        <v>10</v>
      </c>
      <c r="P5" s="100">
        <f t="shared" si="1"/>
        <v>0.47619047619047616</v>
      </c>
      <c r="Q5" s="46">
        <f t="shared" si="2"/>
        <v>0.2857142857142857</v>
      </c>
      <c r="R5" s="46">
        <f t="shared" si="3"/>
        <v>0.42857142857142855</v>
      </c>
      <c r="S5" s="58">
        <f t="shared" si="4"/>
        <v>0.71428571428571419</v>
      </c>
      <c r="T5" s="85">
        <f t="shared" si="5"/>
        <v>0.83333333333333337</v>
      </c>
      <c r="U5" s="98">
        <f t="shared" si="6"/>
        <v>16</v>
      </c>
      <c r="V5" s="99">
        <f t="shared" si="7"/>
        <v>15</v>
      </c>
      <c r="W5" s="52">
        <f>+'23 서구하반기(''24)'!W5+'23 下코모도리그(''24)'!W5</f>
        <v>1</v>
      </c>
      <c r="X5" s="112">
        <f t="shared" si="8"/>
        <v>18</v>
      </c>
      <c r="Y5" s="96"/>
    </row>
    <row r="6" spans="1:25" ht="19.5" customHeight="1" x14ac:dyDescent="0.3">
      <c r="A6" s="43" t="s">
        <v>44</v>
      </c>
      <c r="B6" s="52">
        <f>+'23 서구하반기(''24)'!B6+'23 下코모도리그(''24)'!B6+'24 上코모도리그(''24)'!B6+'24 上디비전리그(''24)'!B6</f>
        <v>23</v>
      </c>
      <c r="C6" s="111">
        <f t="shared" si="0"/>
        <v>0.55932203389830504</v>
      </c>
      <c r="D6" s="52">
        <f>+'23 서구하반기(''24)'!D6+'23 下코모도리그(''24)'!D6+'24 上코모도리그(''24)'!D6+'24 上디비전리그(''24)'!D6</f>
        <v>68</v>
      </c>
      <c r="E6" s="52">
        <f>+'23 서구하반기(''24)'!E6+'23 下코모도리그(''24)'!E6+'24 上코모도리그(''24)'!E6+'24 上디비전리그(''24)'!E6</f>
        <v>59</v>
      </c>
      <c r="F6" s="52">
        <f>+'23 서구하반기(''24)'!F6+'23 下코모도리그(''24)'!F6+'24 上코모도리그(''24)'!F6+'24 上디비전리그(''24)'!F6</f>
        <v>33</v>
      </c>
      <c r="G6" s="52">
        <f>+'23 서구하반기(''24)'!G6+'23 下코모도리그(''24)'!G6+'24 上코모도리그(''24)'!G6+'24 上디비전리그(''24)'!G6</f>
        <v>24</v>
      </c>
      <c r="H6" s="52">
        <f>+'23 서구하반기(''24)'!H6+'23 下코모도리그(''24)'!H6+'24 上코모도리그(''24)'!H6+'24 上디비전리그(''24)'!H6</f>
        <v>6</v>
      </c>
      <c r="I6" s="52">
        <f>+'23 서구하반기(''24)'!I6+'23 下코모도리그(''24)'!I6+'24 上코모도리그(''24)'!I6+'24 上디비전리그(''24)'!I6</f>
        <v>2</v>
      </c>
      <c r="J6" s="52">
        <f>+'23 서구하반기(''24)'!J6+'23 下코모도리그(''24)'!J6+'24 上코모도리그(''24)'!J6+'24 上디비전리그(''24)'!J6</f>
        <v>1</v>
      </c>
      <c r="K6" s="52">
        <f>+'23 서구하반기(''24)'!K6+'23 下코모도리그(''24)'!K6+'24 上코모도리그(''24)'!K6+'24 上디비전리그(''24)'!K6</f>
        <v>22</v>
      </c>
      <c r="L6" s="52">
        <f>+'23 서구하반기(''24)'!L6+'23 下코모도리그(''24)'!L6+'24 上코모도리그(''24)'!L6+'24 上디비전리그(''24)'!L6</f>
        <v>32</v>
      </c>
      <c r="M6" s="52">
        <f>+'23 서구하반기(''24)'!M6+'23 下코모도리그(''24)'!M6+'24 上코모도리그(''24)'!M6+'24 上디비전리그(''24)'!M6</f>
        <v>15</v>
      </c>
      <c r="N6" s="52">
        <f>+'23 서구하반기(''24)'!N6+'23 下코모도리그(''24)'!N6+'24 上코모도리그(''24)'!N6+'24 上디비전리그(''24)'!N6</f>
        <v>9</v>
      </c>
      <c r="O6" s="52">
        <f>+'23 서구하반기(''24)'!O6+'23 下코모도리그(''24)'!O6+'24 上코모도리그(''24)'!O6+'24 上디비전리그(''24)'!O6</f>
        <v>3</v>
      </c>
      <c r="P6" s="97">
        <f t="shared" si="1"/>
        <v>4.4117647058823532E-2</v>
      </c>
      <c r="Q6" s="46">
        <f t="shared" si="2"/>
        <v>0.77966101694915257</v>
      </c>
      <c r="R6" s="46">
        <f t="shared" si="3"/>
        <v>0.61764705882352944</v>
      </c>
      <c r="S6" s="58">
        <f t="shared" si="4"/>
        <v>1.3973080757726821</v>
      </c>
      <c r="T6" s="78">
        <f t="shared" si="5"/>
        <v>0.11538461538461539</v>
      </c>
      <c r="U6" s="98">
        <f t="shared" si="6"/>
        <v>1</v>
      </c>
      <c r="V6" s="99">
        <f t="shared" si="7"/>
        <v>3</v>
      </c>
      <c r="W6" s="52">
        <f>+'23 서구하반기(''24)'!W6+'23 下코모도리그(''24)'!W6</f>
        <v>5</v>
      </c>
      <c r="X6" s="112">
        <f t="shared" si="8"/>
        <v>2</v>
      </c>
      <c r="Y6" s="96"/>
    </row>
    <row r="7" spans="1:25" ht="19.5" customHeight="1" x14ac:dyDescent="0.3">
      <c r="A7" s="43" t="s">
        <v>9</v>
      </c>
      <c r="B7" s="52">
        <f>+'23 서구하반기(''24)'!B7+'23 下코모도리그(''24)'!B7+'24 上코모도리그(''24)'!B7+'24 上디비전리그(''24)'!B7</f>
        <v>3</v>
      </c>
      <c r="C7" s="111">
        <f t="shared" si="0"/>
        <v>0</v>
      </c>
      <c r="D7" s="52">
        <f>+'23 서구하반기(''24)'!D7+'23 下코모도리그(''24)'!D7+'24 上코모도리그(''24)'!D7+'24 上디비전리그(''24)'!D7</f>
        <v>7</v>
      </c>
      <c r="E7" s="52">
        <f>+'23 서구하반기(''24)'!E7+'23 下코모도리그(''24)'!E7+'24 上코모도리그(''24)'!E7+'24 上디비전리그(''24)'!E7</f>
        <v>3</v>
      </c>
      <c r="F7" s="52">
        <f>+'23 서구하반기(''24)'!F7+'23 下코모도리그(''24)'!F7+'24 上코모도리그(''24)'!F7+'24 上디비전리그(''24)'!F7</f>
        <v>0</v>
      </c>
      <c r="G7" s="52">
        <f>+'23 서구하반기(''24)'!G7+'23 下코모도리그(''24)'!G7+'24 上코모도리그(''24)'!G7+'24 上디비전리그(''24)'!G7</f>
        <v>0</v>
      </c>
      <c r="H7" s="52">
        <f>+'23 서구하반기(''24)'!H7+'23 下코모도리그(''24)'!H7+'24 上코모도리그(''24)'!H7+'24 上디비전리그(''24)'!H7</f>
        <v>0</v>
      </c>
      <c r="I7" s="52">
        <f>+'23 서구하반기(''24)'!I7+'23 下코모도리그(''24)'!I7+'24 上코모도리그(''24)'!I7+'24 上디비전리그(''24)'!I7</f>
        <v>0</v>
      </c>
      <c r="J7" s="52">
        <f>+'23 서구하반기(''24)'!J7+'23 下코모도리그(''24)'!J7+'24 上코모도리그(''24)'!J7+'24 上디비전리그(''24)'!J7</f>
        <v>0</v>
      </c>
      <c r="K7" s="52">
        <f>+'23 서구하반기(''24)'!K7+'23 下코모도리그(''24)'!K7+'24 上코모도리그(''24)'!K7+'24 上디비전리그(''24)'!K7</f>
        <v>4</v>
      </c>
      <c r="L7" s="52">
        <f>+'23 서구하반기(''24)'!L7+'23 下코모도리그(''24)'!L7+'24 上코모도리그(''24)'!L7+'24 上디비전리그(''24)'!L7</f>
        <v>3</v>
      </c>
      <c r="M7" s="52">
        <f>+'23 서구하반기(''24)'!M7+'23 下코모도리그(''24)'!M7+'24 上코모도리그(''24)'!M7+'24 上디비전리그(''24)'!M7</f>
        <v>1</v>
      </c>
      <c r="N7" s="52">
        <f>+'23 서구하반기(''24)'!N7+'23 下코모도리그(''24)'!N7+'24 上코모도리그(''24)'!N7+'24 上디비전리그(''24)'!N7</f>
        <v>4</v>
      </c>
      <c r="O7" s="52">
        <f>+'23 서구하반기(''24)'!O7+'23 下코모도리그(''24)'!O7+'24 上코모도리그(''24)'!O7+'24 上디비전리그(''24)'!O7</f>
        <v>2</v>
      </c>
      <c r="P7" s="97">
        <f t="shared" si="1"/>
        <v>0.2857142857142857</v>
      </c>
      <c r="Q7" s="46">
        <f t="shared" si="2"/>
        <v>0</v>
      </c>
      <c r="R7" s="46">
        <f t="shared" si="3"/>
        <v>0.5714285714285714</v>
      </c>
      <c r="S7" s="58">
        <f t="shared" si="4"/>
        <v>0.5714285714285714</v>
      </c>
      <c r="T7" s="85">
        <f t="shared" si="5"/>
        <v>0.66666666666666663</v>
      </c>
      <c r="U7" s="98">
        <f t="shared" si="6"/>
        <v>7</v>
      </c>
      <c r="V7" s="99">
        <f t="shared" si="7"/>
        <v>19</v>
      </c>
      <c r="W7" s="52">
        <f>+'23 서구하반기(''24)'!W7+'23 下코모도리그(''24)'!W7</f>
        <v>0</v>
      </c>
      <c r="X7" s="112">
        <f t="shared" si="8"/>
        <v>20</v>
      </c>
      <c r="Y7" s="96"/>
    </row>
    <row r="8" spans="1:25" ht="19.5" customHeight="1" x14ac:dyDescent="0.3">
      <c r="A8" s="43" t="s">
        <v>4</v>
      </c>
      <c r="B8" s="52">
        <f>+'23 서구하반기(''24)'!B8+'23 下코모도리그(''24)'!B8+'24 上코모도리그(''24)'!B8+'24 上디비전리그(''24)'!B8</f>
        <v>13</v>
      </c>
      <c r="C8" s="111">
        <f t="shared" si="0"/>
        <v>0.39130434782608697</v>
      </c>
      <c r="D8" s="52">
        <f>+'23 서구하반기(''24)'!D8+'23 下코모도리그(''24)'!D8+'24 上코모도리그(''24)'!D8+'24 上디비전리그(''24)'!D8</f>
        <v>35</v>
      </c>
      <c r="E8" s="52">
        <f>+'23 서구하반기(''24)'!E8+'23 下코모도리그(''24)'!E8+'24 上코모도리그(''24)'!E8+'24 上디비전리그(''24)'!E8</f>
        <v>23</v>
      </c>
      <c r="F8" s="52">
        <f>+'23 서구하반기(''24)'!F8+'23 下코모도리그(''24)'!F8+'24 上코모도리그(''24)'!F8+'24 上디비전리그(''24)'!F8</f>
        <v>9</v>
      </c>
      <c r="G8" s="52">
        <f>+'23 서구하반기(''24)'!G8+'23 下코모도리그(''24)'!G8+'24 上코모도리그(''24)'!G8+'24 上디비전리그(''24)'!G8</f>
        <v>6</v>
      </c>
      <c r="H8" s="52">
        <f>+'23 서구하반기(''24)'!H8+'23 下코모도리그(''24)'!H8+'24 上코모도리그(''24)'!H8+'24 上디비전리그(''24)'!H8</f>
        <v>2</v>
      </c>
      <c r="I8" s="52">
        <f>+'23 서구하반기(''24)'!I8+'23 下코모도리그(''24)'!I8+'24 上코모도리그(''24)'!I8+'24 上디비전리그(''24)'!I8</f>
        <v>0</v>
      </c>
      <c r="J8" s="52">
        <f>+'23 서구하반기(''24)'!J8+'23 下코모도리그(''24)'!J8+'24 上코모도리그(''24)'!J8+'24 上디비전리그(''24)'!J8</f>
        <v>1</v>
      </c>
      <c r="K8" s="52">
        <f>+'23 서구하반기(''24)'!K8+'23 下코모도리그(''24)'!K8+'24 上코모도리그(''24)'!K8+'24 上디비전리그(''24)'!K8</f>
        <v>13</v>
      </c>
      <c r="L8" s="52">
        <f>+'23 서구하반기(''24)'!L8+'23 下코모도리그(''24)'!L8+'24 上코모도리그(''24)'!L8+'24 上디비전리그(''24)'!L8</f>
        <v>9</v>
      </c>
      <c r="M8" s="52">
        <f>+'23 서구하반기(''24)'!M8+'23 下코모도리그(''24)'!M8+'24 上코모도리그(''24)'!M8+'24 上디비전리그(''24)'!M8</f>
        <v>6</v>
      </c>
      <c r="N8" s="52">
        <f>+'23 서구하반기(''24)'!N8+'23 下코모도리그(''24)'!N8+'24 上코모도리그(''24)'!N8+'24 上디비전리그(''24)'!N8</f>
        <v>12</v>
      </c>
      <c r="O8" s="52">
        <f>+'23 서구하반기(''24)'!O8+'23 下코모도리그(''24)'!O8+'24 上코모도리그(''24)'!O8+'24 上디비전리그(''24)'!O8</f>
        <v>7</v>
      </c>
      <c r="P8" s="97">
        <f t="shared" si="1"/>
        <v>0.2</v>
      </c>
      <c r="Q8" s="46">
        <f t="shared" si="2"/>
        <v>0.60869565217391308</v>
      </c>
      <c r="R8" s="46">
        <f t="shared" si="3"/>
        <v>0.6</v>
      </c>
      <c r="S8" s="58">
        <f t="shared" si="4"/>
        <v>1.2086956521739132</v>
      </c>
      <c r="T8" s="85">
        <f t="shared" si="5"/>
        <v>0.5</v>
      </c>
      <c r="U8" s="98">
        <f t="shared" si="6"/>
        <v>4</v>
      </c>
      <c r="V8" s="99">
        <f t="shared" si="7"/>
        <v>5</v>
      </c>
      <c r="W8" s="52">
        <f>+'23 서구하반기(''24)'!W8+'23 下코모도리그(''24)'!W8</f>
        <v>0</v>
      </c>
      <c r="X8" s="112">
        <f t="shared" si="8"/>
        <v>7</v>
      </c>
      <c r="Y8" s="96"/>
    </row>
    <row r="9" spans="1:25" ht="19.5" customHeight="1" x14ac:dyDescent="0.3">
      <c r="A9" s="43" t="s">
        <v>51</v>
      </c>
      <c r="B9" s="52">
        <f>+'23 서구하반기(''24)'!B9+'23 下코모도리그(''24)'!B9+'24 上코모도리그(''24)'!B9+'24 上디비전리그(''24)'!B9</f>
        <v>5</v>
      </c>
      <c r="C9" s="111">
        <f t="shared" si="0"/>
        <v>0.44444444444444442</v>
      </c>
      <c r="D9" s="52">
        <f>+'23 서구하반기(''24)'!D9+'23 下코모도리그(''24)'!D9+'24 上코모도리그(''24)'!D9+'24 上디비전리그(''24)'!D9</f>
        <v>10</v>
      </c>
      <c r="E9" s="52">
        <f>+'23 서구하반기(''24)'!E9+'23 下코모도리그(''24)'!E9+'24 上코모도리그(''24)'!E9+'24 上디비전리그(''24)'!E9</f>
        <v>9</v>
      </c>
      <c r="F9" s="52">
        <f>+'23 서구하반기(''24)'!F9+'23 下코모도리그(''24)'!F9+'24 上코모도리그(''24)'!F9+'24 上디비전리그(''24)'!F9</f>
        <v>4</v>
      </c>
      <c r="G9" s="52">
        <f>+'23 서구하반기(''24)'!G9+'23 下코모도리그(''24)'!G9+'24 上코모도리그(''24)'!G9+'24 上디비전리그(''24)'!G9</f>
        <v>2</v>
      </c>
      <c r="H9" s="52">
        <f>+'23 서구하반기(''24)'!H9+'23 下코모도리그(''24)'!H9+'24 上코모도리그(''24)'!H9+'24 上디비전리그(''24)'!H9</f>
        <v>0</v>
      </c>
      <c r="I9" s="52">
        <f>+'23 서구하반기(''24)'!I9+'23 下코모도리그(''24)'!I9+'24 上코모도리그(''24)'!I9+'24 上디비전리그(''24)'!I9</f>
        <v>0</v>
      </c>
      <c r="J9" s="52">
        <f>+'23 서구하반기(''24)'!J9+'23 下코모도리그(''24)'!J9+'24 上코모도리그(''24)'!J9+'24 上디비전리그(''24)'!J9</f>
        <v>0</v>
      </c>
      <c r="K9" s="52">
        <f>+'23 서구하반기(''24)'!K9+'23 下코모도리그(''24)'!K9+'24 上코모도리그(''24)'!K9+'24 上디비전리그(''24)'!K9</f>
        <v>3</v>
      </c>
      <c r="L9" s="52">
        <f>+'23 서구하반기(''24)'!L9+'23 下코모도리그(''24)'!L9+'24 上코모도리그(''24)'!L9+'24 上디비전리그(''24)'!L9</f>
        <v>2</v>
      </c>
      <c r="M9" s="52">
        <f>+'23 서구하반기(''24)'!M9+'23 下코모도리그(''24)'!M9+'24 上코모도리그(''24)'!M9+'24 上디비전리그(''24)'!M9</f>
        <v>1</v>
      </c>
      <c r="N9" s="52">
        <f>+'23 서구하반기(''24)'!N9+'23 下코모도리그(''24)'!N9+'24 上코모도리그(''24)'!N9+'24 上디비전리그(''24)'!N9</f>
        <v>1</v>
      </c>
      <c r="O9" s="52">
        <f>+'23 서구하반기(''24)'!O9+'23 下코모도리그(''24)'!O9+'24 上코모도리그(''24)'!O9+'24 上디비전리그(''24)'!O9</f>
        <v>1</v>
      </c>
      <c r="P9" s="97">
        <f t="shared" si="1"/>
        <v>0.1</v>
      </c>
      <c r="Q9" s="46">
        <f t="shared" si="2"/>
        <v>0.22222222222222221</v>
      </c>
      <c r="R9" s="46">
        <f t="shared" si="3"/>
        <v>0.5</v>
      </c>
      <c r="S9" s="58">
        <f t="shared" si="4"/>
        <v>0.72222222222222221</v>
      </c>
      <c r="T9" s="78">
        <f t="shared" si="5"/>
        <v>0.2</v>
      </c>
      <c r="U9" s="98">
        <f t="shared" si="6"/>
        <v>9</v>
      </c>
      <c r="V9" s="99">
        <f t="shared" si="7"/>
        <v>14</v>
      </c>
      <c r="W9" s="52">
        <f>+'23 서구하반기(''24)'!W9+'23 下코모도리그(''24)'!W9</f>
        <v>2</v>
      </c>
      <c r="X9" s="112">
        <f t="shared" si="8"/>
        <v>5</v>
      </c>
      <c r="Y9" s="96"/>
    </row>
    <row r="10" spans="1:25" ht="19.5" customHeight="1" x14ac:dyDescent="0.3">
      <c r="A10" s="43" t="s">
        <v>25</v>
      </c>
      <c r="B10" s="52">
        <f>+'23 서구하반기(''24)'!B10+'23 下코모도리그(''24)'!B10+'24 上코모도리그(''24)'!B10+'24 上디비전리그(''24)'!B10</f>
        <v>24</v>
      </c>
      <c r="C10" s="111">
        <f t="shared" si="0"/>
        <v>0.57377049180327866</v>
      </c>
      <c r="D10" s="52">
        <f>+'23 서구하반기(''24)'!D10+'23 下코모도리그(''24)'!D10+'24 上코모도리그(''24)'!D10+'24 上디비전리그(''24)'!D10</f>
        <v>70</v>
      </c>
      <c r="E10" s="52">
        <f>+'23 서구하반기(''24)'!E10+'23 下코모도리그(''24)'!E10+'24 上코모도리그(''24)'!E10+'24 上디비전리그(''24)'!E10</f>
        <v>61</v>
      </c>
      <c r="F10" s="52">
        <f>+'23 서구하반기(''24)'!F10+'23 下코모도리그(''24)'!F10+'24 上코모도리그(''24)'!F10+'24 上디비전리그(''24)'!F10</f>
        <v>35</v>
      </c>
      <c r="G10" s="52">
        <f>+'23 서구하반기(''24)'!G10+'23 下코모도리그(''24)'!G10+'24 上코모도리그(''24)'!G10+'24 上디비전리그(''24)'!G10</f>
        <v>25</v>
      </c>
      <c r="H10" s="52">
        <f>+'23 서구하반기(''24)'!H10+'23 下코모도리그(''24)'!H10+'24 上코모도리그(''24)'!H10+'24 上디비전리그(''24)'!H10</f>
        <v>5</v>
      </c>
      <c r="I10" s="52">
        <f>+'23 서구하반기(''24)'!I10+'23 下코모도리그(''24)'!I10+'24 上코모도리그(''24)'!I10+'24 上디비전리그(''24)'!I10</f>
        <v>5</v>
      </c>
      <c r="J10" s="52">
        <f>+'23 서구하반기(''24)'!J10+'23 下코모도리그(''24)'!J10+'24 上코모도리그(''24)'!J10+'24 上디비전리그(''24)'!J10</f>
        <v>0</v>
      </c>
      <c r="K10" s="52">
        <f>+'23 서구하반기(''24)'!K10+'23 下코모도리그(''24)'!K10+'24 上코모도리그(''24)'!K10+'24 上디비전리그(''24)'!K10</f>
        <v>29</v>
      </c>
      <c r="L10" s="52">
        <f>+'23 서구하반기(''24)'!L10+'23 下코모도리그(''24)'!L10+'24 上코모도리그(''24)'!L10+'24 上디비전리그(''24)'!L10</f>
        <v>22</v>
      </c>
      <c r="M10" s="52">
        <f>+'23 서구하반기(''24)'!M10+'23 下코모도리그(''24)'!M10+'24 上코모도리그(''24)'!M10+'24 上디비전리그(''24)'!M10</f>
        <v>32</v>
      </c>
      <c r="N10" s="52">
        <f>+'23 서구하반기(''24)'!N10+'23 下코모도리그(''24)'!N10+'24 上코모도리그(''24)'!N10+'24 上디비전리그(''24)'!N10</f>
        <v>6</v>
      </c>
      <c r="O10" s="52">
        <f>+'23 서구하반기(''24)'!O10+'23 下코모도리그(''24)'!O10+'24 上코모도리그(''24)'!O10+'24 上디비전리그(''24)'!O10</f>
        <v>4</v>
      </c>
      <c r="P10" s="97">
        <f t="shared" si="1"/>
        <v>5.7142857142857141E-2</v>
      </c>
      <c r="Q10" s="46">
        <f t="shared" si="2"/>
        <v>0.81967213114754101</v>
      </c>
      <c r="R10" s="46">
        <f t="shared" si="3"/>
        <v>0.58571428571428574</v>
      </c>
      <c r="S10" s="58">
        <f t="shared" si="4"/>
        <v>1.4053864168618269</v>
      </c>
      <c r="T10" s="78">
        <f t="shared" si="5"/>
        <v>0.13793103448275862</v>
      </c>
      <c r="U10" s="98">
        <f t="shared" si="6"/>
        <v>6</v>
      </c>
      <c r="V10" s="99">
        <f t="shared" si="7"/>
        <v>1</v>
      </c>
      <c r="W10" s="52">
        <f>+'23 서구하반기(''24)'!W10+'23 下코모도리그(''24)'!W10</f>
        <v>2</v>
      </c>
      <c r="X10" s="112">
        <f t="shared" si="8"/>
        <v>1</v>
      </c>
      <c r="Y10" s="96"/>
    </row>
    <row r="11" spans="1:25" ht="19.5" customHeight="1" x14ac:dyDescent="0.3">
      <c r="A11" s="43" t="s">
        <v>21</v>
      </c>
      <c r="B11" s="52">
        <f>+'23 서구하반기(''24)'!B11+'23 下코모도리그(''24)'!B11+'24 上코모도리그(''24)'!B11+'24 上디비전리그(''24)'!B11</f>
        <v>18</v>
      </c>
      <c r="C11" s="111">
        <f t="shared" si="0"/>
        <v>0.27586206896551724</v>
      </c>
      <c r="D11" s="52">
        <f>+'23 서구하반기(''24)'!D11+'23 下코모도리그(''24)'!D11+'24 上코모도리그(''24)'!D11+'24 上디비전리그(''24)'!D11</f>
        <v>33</v>
      </c>
      <c r="E11" s="52">
        <f>+'23 서구하반기(''24)'!E11+'23 下코모도리그(''24)'!E11+'24 上코모도리그(''24)'!E11+'24 上디비전리그(''24)'!E11</f>
        <v>29</v>
      </c>
      <c r="F11" s="52">
        <f>+'23 서구하반기(''24)'!F11+'23 下코모도리그(''24)'!F11+'24 上코모도리그(''24)'!F11+'24 上디비전리그(''24)'!F11</f>
        <v>8</v>
      </c>
      <c r="G11" s="52">
        <f>+'23 서구하반기(''24)'!G11+'23 下코모도리그(''24)'!G11+'24 上코모도리그(''24)'!G11+'24 上디비전리그(''24)'!G11</f>
        <v>7</v>
      </c>
      <c r="H11" s="52">
        <f>+'23 서구하반기(''24)'!H11+'23 下코모도리그(''24)'!H11+'24 上코모도리그(''24)'!H11+'24 上디비전리그(''24)'!H11</f>
        <v>1</v>
      </c>
      <c r="I11" s="52">
        <f>+'23 서구하반기(''24)'!I11+'23 下코모도리그(''24)'!I11+'24 上코모도리그(''24)'!I11+'24 上디비전리그(''24)'!I11</f>
        <v>0</v>
      </c>
      <c r="J11" s="52">
        <f>+'23 서구하반기(''24)'!J11+'23 下코모도리그(''24)'!J11+'24 上코모도리그(''24)'!J11+'24 上디비전리그(''24)'!J11</f>
        <v>0</v>
      </c>
      <c r="K11" s="52">
        <f>+'23 서구하반기(''24)'!K11+'23 下코모도리그(''24)'!K11+'24 上코모도리그(''24)'!K11+'24 上디비전리그(''24)'!K11</f>
        <v>10</v>
      </c>
      <c r="L11" s="52">
        <f>+'23 서구하반기(''24)'!L11+'23 下코모도리그(''24)'!L11+'24 上코모도리그(''24)'!L11+'24 上디비전리그(''24)'!L11</f>
        <v>6</v>
      </c>
      <c r="M11" s="52">
        <f>+'23 서구하반기(''24)'!M11+'23 下코모도리그(''24)'!M11+'24 上코모도리그(''24)'!M11+'24 上디비전리그(''24)'!M11</f>
        <v>7</v>
      </c>
      <c r="N11" s="52">
        <f>+'23 서구하반기(''24)'!N11+'23 下코모도리그(''24)'!N11+'24 上코모도리그(''24)'!N11+'24 上디비전리그(''24)'!N11</f>
        <v>4</v>
      </c>
      <c r="O11" s="52">
        <f>+'23 서구하반기(''24)'!O11+'23 下코모도리그(''24)'!O11+'24 上코모도리그(''24)'!O11+'24 上디비전리그(''24)'!O11</f>
        <v>6</v>
      </c>
      <c r="P11" s="97">
        <f t="shared" si="1"/>
        <v>0.18181818181818182</v>
      </c>
      <c r="Q11" s="46">
        <f t="shared" si="2"/>
        <v>0.31034482758620691</v>
      </c>
      <c r="R11" s="46">
        <f t="shared" si="3"/>
        <v>0.36363636363636365</v>
      </c>
      <c r="S11" s="58">
        <f t="shared" si="4"/>
        <v>0.67398119122257061</v>
      </c>
      <c r="T11" s="78">
        <f t="shared" si="5"/>
        <v>0.2857142857142857</v>
      </c>
      <c r="U11" s="98">
        <f t="shared" si="6"/>
        <v>18</v>
      </c>
      <c r="V11" s="99">
        <f t="shared" si="7"/>
        <v>18</v>
      </c>
      <c r="W11" s="52">
        <f>+'23 서구하반기(''24)'!W11+'23 下코모도리그(''24)'!W11</f>
        <v>2</v>
      </c>
      <c r="X11" s="112">
        <f t="shared" si="8"/>
        <v>14</v>
      </c>
      <c r="Y11" s="96"/>
    </row>
    <row r="12" spans="1:25" ht="19.5" customHeight="1" x14ac:dyDescent="0.3">
      <c r="A12" s="43" t="s">
        <v>8</v>
      </c>
      <c r="B12" s="52">
        <f>+'23 서구하반기(''24)'!B12+'23 下코모도리그(''24)'!B12+'24 上코모도리그(''24)'!B12+'24 上디비전리그(''24)'!B12</f>
        <v>15</v>
      </c>
      <c r="C12" s="111">
        <f t="shared" si="0"/>
        <v>0.35</v>
      </c>
      <c r="D12" s="52">
        <f>+'23 서구하반기(''24)'!D12+'23 下코모도리그(''24)'!D12+'24 上코모도리그(''24)'!D12+'24 上디비전리그(''24)'!D12</f>
        <v>32</v>
      </c>
      <c r="E12" s="52">
        <f>+'23 서구하반기(''24)'!E12+'23 下코모도리그(''24)'!E12+'24 上코모도리그(''24)'!E12+'24 上디비전리그(''24)'!E12</f>
        <v>20</v>
      </c>
      <c r="F12" s="52">
        <f>+'23 서구하반기(''24)'!F12+'23 下코모도리그(''24)'!F12+'24 上코모도리그(''24)'!F12+'24 上디비전리그(''24)'!F12</f>
        <v>7</v>
      </c>
      <c r="G12" s="52">
        <f>+'23 서구하반기(''24)'!G12+'23 下코모도리그(''24)'!G12+'24 上코모도리그(''24)'!G12+'24 上디비전리그(''24)'!G12</f>
        <v>6</v>
      </c>
      <c r="H12" s="52">
        <f>+'23 서구하반기(''24)'!H12+'23 下코모도리그(''24)'!H12+'24 上코모도리그(''24)'!H12+'24 上디비전리그(''24)'!H12</f>
        <v>1</v>
      </c>
      <c r="I12" s="52">
        <f>+'23 서구하반기(''24)'!I12+'23 下코모도리그(''24)'!I12+'24 上코모도리그(''24)'!I12+'24 上디비전리그(''24)'!I12</f>
        <v>0</v>
      </c>
      <c r="J12" s="52">
        <f>+'23 서구하반기(''24)'!J12+'23 下코모도리그(''24)'!J12+'24 上코모도리그(''24)'!J12+'24 上디비전리그(''24)'!J12</f>
        <v>0</v>
      </c>
      <c r="K12" s="52">
        <f>+'23 서구하반기(''24)'!K12+'23 下코모도리그(''24)'!K12+'24 上코모도리그(''24)'!K12+'24 上디비전리그(''24)'!K12</f>
        <v>15</v>
      </c>
      <c r="L12" s="52">
        <f>+'23 서구하반기(''24)'!L12+'23 下코모도리그(''24)'!L12+'24 上코모도리그(''24)'!L12+'24 上디비전리그(''24)'!L12</f>
        <v>4</v>
      </c>
      <c r="M12" s="52">
        <f>+'23 서구하반기(''24)'!M12+'23 下코모도리그(''24)'!M12+'24 上코모도리그(''24)'!M12+'24 上디비전리그(''24)'!M12</f>
        <v>10</v>
      </c>
      <c r="N12" s="52">
        <f>+'23 서구하반기(''24)'!N12+'23 下코모도리그(''24)'!N12+'24 上코모도리그(''24)'!N12+'24 上디비전리그(''24)'!N12</f>
        <v>8</v>
      </c>
      <c r="O12" s="52">
        <f>+'23 서구하반기(''24)'!O12+'23 下코모도리그(''24)'!O12+'24 上코모도리그(''24)'!O12+'24 上디비전리그(''24)'!O12</f>
        <v>1</v>
      </c>
      <c r="P12" s="97">
        <f t="shared" si="1"/>
        <v>3.125E-2</v>
      </c>
      <c r="Q12" s="46">
        <f t="shared" si="2"/>
        <v>0.4</v>
      </c>
      <c r="R12" s="46">
        <f t="shared" si="3"/>
        <v>0.46875</v>
      </c>
      <c r="S12" s="58">
        <f t="shared" si="4"/>
        <v>0.86875000000000002</v>
      </c>
      <c r="T12" s="78">
        <f t="shared" si="5"/>
        <v>5.8823529411764705E-2</v>
      </c>
      <c r="U12" s="98">
        <f t="shared" si="6"/>
        <v>12</v>
      </c>
      <c r="V12" s="99">
        <f t="shared" si="7"/>
        <v>11</v>
      </c>
      <c r="W12" s="52">
        <f>+'23 서구하반기(''24)'!W12+'23 下코모도리그(''24)'!W12</f>
        <v>1</v>
      </c>
      <c r="X12" s="112">
        <f t="shared" si="8"/>
        <v>11</v>
      </c>
      <c r="Y12" s="96"/>
    </row>
    <row r="13" spans="1:25" ht="19.5" customHeight="1" x14ac:dyDescent="0.3">
      <c r="A13" s="43" t="s">
        <v>137</v>
      </c>
      <c r="B13" s="52">
        <f>+'23 서구하반기(''24)'!B13+'23 下코모도리그(''24)'!B13+'24 上코모도리그(''24)'!B13+'24 上디비전리그(''24)'!B13</f>
        <v>22</v>
      </c>
      <c r="C13" s="111">
        <f t="shared" si="0"/>
        <v>0.5</v>
      </c>
      <c r="D13" s="52">
        <f>+'23 서구하반기(''24)'!D13+'23 下코모도리그(''24)'!D13+'24 上코모도리그(''24)'!D13+'24 上디비전리그(''24)'!D13</f>
        <v>63</v>
      </c>
      <c r="E13" s="52">
        <f>+'23 서구하반기(''24)'!E13+'23 下코모도리그(''24)'!E13+'24 上코모도리그(''24)'!E13+'24 上디비전리그(''24)'!E13</f>
        <v>50</v>
      </c>
      <c r="F13" s="52">
        <f>+'23 서구하반기(''24)'!F13+'23 下코모도리그(''24)'!F13+'24 上코모도리그(''24)'!F13+'24 上디비전리그(''24)'!F13</f>
        <v>25</v>
      </c>
      <c r="G13" s="52">
        <f>+'23 서구하반기(''24)'!G13+'23 下코모도리그(''24)'!G13+'24 上코모도리그(''24)'!G13+'24 上디비전리그(''24)'!G13</f>
        <v>17</v>
      </c>
      <c r="H13" s="52">
        <f>+'23 서구하반기(''24)'!H13+'23 下코모도리그(''24)'!H13+'24 上코모도리그(''24)'!H13+'24 上디비전리그(''24)'!H13</f>
        <v>7</v>
      </c>
      <c r="I13" s="52">
        <f>+'23 서구하반기(''24)'!I13+'23 下코모도리그(''24)'!I13+'24 上코모도리그(''24)'!I13+'24 上디비전리그(''24)'!I13</f>
        <v>1</v>
      </c>
      <c r="J13" s="52">
        <f>+'23 서구하반기(''24)'!J13+'23 下코모도리그(''24)'!J13+'24 上코모도리그(''24)'!J13+'24 上디비전리그(''24)'!J13</f>
        <v>0</v>
      </c>
      <c r="K13" s="52">
        <f>+'23 서구하반기(''24)'!K13+'23 下코모도리그(''24)'!K13+'24 上코모도리그(''24)'!K13+'24 上디비전리그(''24)'!K13</f>
        <v>22</v>
      </c>
      <c r="L13" s="52">
        <f>+'23 서구하반기(''24)'!L13+'23 下코모도리그(''24)'!L13+'24 上코모도리그(''24)'!L13+'24 上디비전리그(''24)'!L13</f>
        <v>17</v>
      </c>
      <c r="M13" s="52">
        <f>+'23 서구하반기(''24)'!M13+'23 下코모도리그(''24)'!M13+'24 上코모도리그(''24)'!M13+'24 上디비전리그(''24)'!M13</f>
        <v>11</v>
      </c>
      <c r="N13" s="52">
        <f>+'23 서구하반기(''24)'!N13+'23 下코모도리그(''24)'!N13+'24 上코모도리그(''24)'!N13+'24 上디비전리그(''24)'!N13</f>
        <v>13</v>
      </c>
      <c r="O13" s="52">
        <f>+'23 서구하반기(''24)'!O13+'23 下코모도리그(''24)'!O13+'24 上코모도리그(''24)'!O13+'24 上디비전리그(''24)'!O13</f>
        <v>0</v>
      </c>
      <c r="P13" s="97">
        <f t="shared" si="1"/>
        <v>0</v>
      </c>
      <c r="Q13" s="46">
        <f t="shared" si="2"/>
        <v>0.68</v>
      </c>
      <c r="R13" s="46">
        <f t="shared" si="3"/>
        <v>0.60317460317460314</v>
      </c>
      <c r="S13" s="58">
        <f t="shared" si="4"/>
        <v>1.2831746031746032</v>
      </c>
      <c r="T13" s="78">
        <f t="shared" si="5"/>
        <v>0</v>
      </c>
      <c r="U13" s="98">
        <f t="shared" si="6"/>
        <v>3</v>
      </c>
      <c r="V13" s="99">
        <f t="shared" si="7"/>
        <v>4</v>
      </c>
      <c r="W13" s="52">
        <f>+'23 서구하반기(''24)'!W13+'23 下코모도리그(''24)'!W13</f>
        <v>3</v>
      </c>
      <c r="X13" s="112">
        <f t="shared" si="8"/>
        <v>4</v>
      </c>
      <c r="Y13" s="96"/>
    </row>
    <row r="14" spans="1:25" ht="19.5" customHeight="1" x14ac:dyDescent="0.3">
      <c r="A14" s="43" t="s">
        <v>23</v>
      </c>
      <c r="B14" s="52">
        <f>+'23 서구하반기(''24)'!B14+'23 下코모도리그(''24)'!B14+'24 上코모도리그(''24)'!B14+'24 上디비전리그(''24)'!B14</f>
        <v>26</v>
      </c>
      <c r="C14" s="111">
        <f t="shared" si="0"/>
        <v>0.23404255319148937</v>
      </c>
      <c r="D14" s="52">
        <f>+'23 서구하반기(''24)'!D14+'23 下코모도리그(''24)'!D14+'24 上코모도리그(''24)'!D14+'24 上디비전리그(''24)'!D14</f>
        <v>65</v>
      </c>
      <c r="E14" s="52">
        <f>+'23 서구하반기(''24)'!E14+'23 下코모도리그(''24)'!E14+'24 上코모도리그(''24)'!E14+'24 上디비전리그(''24)'!E14</f>
        <v>47</v>
      </c>
      <c r="F14" s="52">
        <f>+'23 서구하반기(''24)'!F14+'23 下코모도리그(''24)'!F14+'24 上코모도리그(''24)'!F14+'24 上디비전리그(''24)'!F14</f>
        <v>11</v>
      </c>
      <c r="G14" s="52">
        <f>+'23 서구하반기(''24)'!G14+'23 下코모도리그(''24)'!G14+'24 上코모도리그(''24)'!G14+'24 上디비전리그(''24)'!G14</f>
        <v>8</v>
      </c>
      <c r="H14" s="52">
        <f>+'23 서구하반기(''24)'!H14+'23 下코모도리그(''24)'!H14+'24 上코모도리그(''24)'!H14+'24 上디비전리그(''24)'!H14</f>
        <v>3</v>
      </c>
      <c r="I14" s="52">
        <f>+'23 서구하반기(''24)'!I14+'23 下코모도리그(''24)'!I14+'24 上코모도리그(''24)'!I14+'24 上디비전리그(''24)'!I14</f>
        <v>0</v>
      </c>
      <c r="J14" s="52">
        <f>+'23 서구하반기(''24)'!J14+'23 下코모도리그(''24)'!J14+'24 上코모도리그(''24)'!J14+'24 上디비전리그(''24)'!J14</f>
        <v>0</v>
      </c>
      <c r="K14" s="52">
        <f>+'23 서구하반기(''24)'!K14+'23 下코모도리그(''24)'!K14+'24 上코모도리그(''24)'!K14+'24 上디비전리그(''24)'!K14</f>
        <v>15</v>
      </c>
      <c r="L14" s="52">
        <f>+'23 서구하반기(''24)'!L14+'23 下코모도리그(''24)'!L14+'24 上코모도리그(''24)'!L14+'24 上디비전리그(''24)'!L14</f>
        <v>13</v>
      </c>
      <c r="M14" s="52">
        <f>+'23 서구하반기(''24)'!M14+'23 下코모도리그(''24)'!M14+'24 上코모도리그(''24)'!M14+'24 上디비전리그(''24)'!M14</f>
        <v>13</v>
      </c>
      <c r="N14" s="52">
        <f>+'23 서구하반기(''24)'!N14+'23 下코모도리그(''24)'!N14+'24 上코모도리그(''24)'!N14+'24 上디비전리그(''24)'!N14</f>
        <v>17</v>
      </c>
      <c r="O14" s="52">
        <f>+'23 서구하반기(''24)'!O14+'23 下코모도리그(''24)'!O14+'24 上코모도리그(''24)'!O14+'24 上디비전리그(''24)'!O14</f>
        <v>25</v>
      </c>
      <c r="P14" s="100">
        <f t="shared" si="1"/>
        <v>0.38461538461538464</v>
      </c>
      <c r="Q14" s="46">
        <f t="shared" si="2"/>
        <v>0.2978723404255319</v>
      </c>
      <c r="R14" s="46">
        <f t="shared" si="3"/>
        <v>0.43076923076923079</v>
      </c>
      <c r="S14" s="58">
        <f t="shared" si="4"/>
        <v>0.72864157119476269</v>
      </c>
      <c r="T14" s="85">
        <f t="shared" si="5"/>
        <v>0.67567567567567566</v>
      </c>
      <c r="U14" s="98">
        <f t="shared" si="6"/>
        <v>15</v>
      </c>
      <c r="V14" s="99">
        <f t="shared" si="7"/>
        <v>13</v>
      </c>
      <c r="W14" s="52">
        <f>+'23 서구하반기(''24)'!W14+'23 下코모도리그(''24)'!W14</f>
        <v>10</v>
      </c>
      <c r="X14" s="112">
        <f t="shared" si="8"/>
        <v>16</v>
      </c>
      <c r="Y14" s="96"/>
    </row>
    <row r="15" spans="1:25" ht="19.5" customHeight="1" x14ac:dyDescent="0.3">
      <c r="A15" s="43" t="s">
        <v>50</v>
      </c>
      <c r="B15" s="52">
        <f>+'23 서구하반기(''24)'!B15+'23 下코모도리그(''24)'!B15+'24 上코모도리그(''24)'!B15+'24 上디비전리그(''24)'!B15</f>
        <v>22</v>
      </c>
      <c r="C15" s="111">
        <f t="shared" si="0"/>
        <v>0.34090909090909088</v>
      </c>
      <c r="D15" s="52">
        <f>+'23 서구하반기(''24)'!D15+'23 下코모도리그(''24)'!D15+'24 上코모도리그(''24)'!D15+'24 上디비전리그(''24)'!D15</f>
        <v>47</v>
      </c>
      <c r="E15" s="52">
        <f>+'23 서구하반기(''24)'!E15+'23 下코모도리그(''24)'!E15+'24 上코모도리그(''24)'!E15+'24 上디비전리그(''24)'!E15</f>
        <v>44</v>
      </c>
      <c r="F15" s="52">
        <f>+'23 서구하반기(''24)'!F15+'23 下코모도리그(''24)'!F15+'24 上코모도리그(''24)'!F15+'24 上디비전리그(''24)'!F15</f>
        <v>15</v>
      </c>
      <c r="G15" s="52">
        <f>+'23 서구하반기(''24)'!G15+'23 下코모도리그(''24)'!G15+'24 上코모도리그(''24)'!G15+'24 上디비전리그(''24)'!G15</f>
        <v>12</v>
      </c>
      <c r="H15" s="52">
        <f>+'23 서구하반기(''24)'!H15+'23 下코모도리그(''24)'!H15+'24 上코모도리그(''24)'!H15+'24 上디비전리그(''24)'!H15</f>
        <v>3</v>
      </c>
      <c r="I15" s="52">
        <f>+'23 서구하반기(''24)'!I15+'23 下코모도리그(''24)'!I15+'24 上코모도리그(''24)'!I15+'24 上디비전리그(''24)'!I15</f>
        <v>0</v>
      </c>
      <c r="J15" s="52">
        <f>+'23 서구하반기(''24)'!J15+'23 下코모도리그(''24)'!J15+'24 上코모도리그(''24)'!J15+'24 上디비전리그(''24)'!J15</f>
        <v>0</v>
      </c>
      <c r="K15" s="52">
        <f>+'23 서구하반기(''24)'!K15+'23 下코모도리그(''24)'!K15+'24 上코모도리그(''24)'!K15+'24 上디비전리그(''24)'!K15</f>
        <v>13</v>
      </c>
      <c r="L15" s="52">
        <f>+'23 서구하반기(''24)'!L15+'23 下코모도리그(''24)'!L15+'24 上코모도리그(''24)'!L15+'24 上디비전리그(''24)'!L15</f>
        <v>16</v>
      </c>
      <c r="M15" s="52">
        <f>+'23 서구하반기(''24)'!M15+'23 下코모도리그(''24)'!M15+'24 上코모도리그(''24)'!M15+'24 上디비전리그(''24)'!M15</f>
        <v>8</v>
      </c>
      <c r="N15" s="52">
        <f>+'23 서구하반기(''24)'!N15+'23 下코모도리그(''24)'!N15+'24 上코모도리그(''24)'!N15+'24 上디비전리그(''24)'!N15</f>
        <v>2</v>
      </c>
      <c r="O15" s="52">
        <f>+'23 서구하반기(''24)'!O15+'23 下코모도리그(''24)'!O15+'24 上코모도리그(''24)'!O15+'24 上디비전리그(''24)'!O15</f>
        <v>10</v>
      </c>
      <c r="P15" s="97">
        <f t="shared" si="1"/>
        <v>0.21276595744680851</v>
      </c>
      <c r="Q15" s="46">
        <f t="shared" si="2"/>
        <v>0.40909090909090912</v>
      </c>
      <c r="R15" s="46">
        <f t="shared" si="3"/>
        <v>0.36170212765957449</v>
      </c>
      <c r="S15" s="58">
        <f t="shared" si="4"/>
        <v>0.77079303675048361</v>
      </c>
      <c r="T15" s="78">
        <f t="shared" si="5"/>
        <v>0.33333333333333331</v>
      </c>
      <c r="U15" s="98">
        <f t="shared" si="6"/>
        <v>19</v>
      </c>
      <c r="V15" s="99">
        <f t="shared" si="7"/>
        <v>12</v>
      </c>
      <c r="W15" s="52">
        <f>+'23 서구하반기(''24)'!W15+'23 下코모도리그(''24)'!W15</f>
        <v>1</v>
      </c>
      <c r="X15" s="112">
        <f t="shared" si="8"/>
        <v>12</v>
      </c>
      <c r="Y15" s="96"/>
    </row>
    <row r="16" spans="1:25" ht="19.5" customHeight="1" x14ac:dyDescent="0.3">
      <c r="A16" s="43" t="s">
        <v>33</v>
      </c>
      <c r="B16" s="52">
        <f>+'23 서구하반기(''24)'!B16+'23 下코모도리그(''24)'!B16+'24 上코모도리그(''24)'!B16+'24 上디비전리그(''24)'!B16</f>
        <v>24</v>
      </c>
      <c r="C16" s="111">
        <f t="shared" si="0"/>
        <v>0.4107142857142857</v>
      </c>
      <c r="D16" s="52">
        <f>+'23 서구하반기(''24)'!D16+'23 下코모도리그(''24)'!D16+'24 上코모도리그(''24)'!D16+'24 上디비전리그(''24)'!D16</f>
        <v>84</v>
      </c>
      <c r="E16" s="52">
        <f>+'23 서구하반기(''24)'!E16+'23 下코모도리그(''24)'!E16+'24 上코모도리그(''24)'!E16+'24 上디비전리그(''24)'!E16</f>
        <v>56</v>
      </c>
      <c r="F16" s="52">
        <f>+'23 서구하반기(''24)'!F16+'23 下코모도리그(''24)'!F16+'24 上코모도리그(''24)'!F16+'24 上디비전리그(''24)'!F16</f>
        <v>23</v>
      </c>
      <c r="G16" s="52">
        <f>+'23 서구하반기(''24)'!G16+'23 下코모도리그(''24)'!G16+'24 上코모도리그(''24)'!G16+'24 上디비전리그(''24)'!G16</f>
        <v>17</v>
      </c>
      <c r="H16" s="52">
        <f>+'23 서구하반기(''24)'!H16+'23 下코모도리그(''24)'!H16+'24 上코모도리그(''24)'!H16+'24 上디비전리그(''24)'!H16</f>
        <v>2</v>
      </c>
      <c r="I16" s="52">
        <f>+'23 서구하반기(''24)'!I16+'23 下코모도리그(''24)'!I16+'24 上코모도리그(''24)'!I16+'24 上디비전리그(''24)'!I16</f>
        <v>4</v>
      </c>
      <c r="J16" s="52">
        <f>+'23 서구하반기(''24)'!J16+'23 下코모도리그(''24)'!J16+'24 上코모도리그(''24)'!J16+'24 上디비전리그(''24)'!J16</f>
        <v>0</v>
      </c>
      <c r="K16" s="52">
        <f>+'23 서구하반기(''24)'!K16+'23 下코모도리그(''24)'!K16+'24 上코모도리그(''24)'!K16+'24 上디비전리그(''24)'!K16</f>
        <v>24</v>
      </c>
      <c r="L16" s="52">
        <f>+'23 서구하반기(''24)'!L16+'23 下코모도리그(''24)'!L16+'24 上코모도리그(''24)'!L16+'24 上디비전리그(''24)'!L16</f>
        <v>12</v>
      </c>
      <c r="M16" s="52">
        <f>+'23 서구하반기(''24)'!M16+'23 下코모도리그(''24)'!M16+'24 上코모도리그(''24)'!M16+'24 上디비전리그(''24)'!M16</f>
        <v>21</v>
      </c>
      <c r="N16" s="52">
        <f>+'23 서구하반기(''24)'!N16+'23 下코모도리그(''24)'!N16+'24 上코모도리그(''24)'!N16+'24 上디비전리그(''24)'!N16</f>
        <v>17</v>
      </c>
      <c r="O16" s="52">
        <f>+'23 서구하반기(''24)'!O16+'23 下코모도리그(''24)'!O16+'24 上코모도리그(''24)'!O16+'24 上디비전리그(''24)'!O16</f>
        <v>8</v>
      </c>
      <c r="P16" s="97">
        <f t="shared" si="1"/>
        <v>9.5238095238095233E-2</v>
      </c>
      <c r="Q16" s="46">
        <f t="shared" si="2"/>
        <v>0.5892857142857143</v>
      </c>
      <c r="R16" s="46">
        <f t="shared" si="3"/>
        <v>0.47619047619047616</v>
      </c>
      <c r="S16" s="58">
        <f t="shared" si="4"/>
        <v>1.0654761904761905</v>
      </c>
      <c r="T16" s="78">
        <f t="shared" si="5"/>
        <v>0.18181818181818182</v>
      </c>
      <c r="U16" s="98">
        <f t="shared" si="6"/>
        <v>11</v>
      </c>
      <c r="V16" s="99">
        <f t="shared" si="7"/>
        <v>6</v>
      </c>
      <c r="W16" s="52">
        <f>+'23 서구하반기(''24)'!W16+'23 下코모도리그(''24)'!W16</f>
        <v>5</v>
      </c>
      <c r="X16" s="112">
        <f t="shared" si="8"/>
        <v>6</v>
      </c>
      <c r="Y16" s="96"/>
    </row>
    <row r="17" spans="1:25" ht="19.5" customHeight="1" x14ac:dyDescent="0.3">
      <c r="A17" s="43" t="s">
        <v>60</v>
      </c>
      <c r="B17" s="52">
        <f>+'23 서구하반기(''24)'!B17+'23 下코모도리그(''24)'!B17+'24 上코모도리그(''24)'!B17+'24 上디비전리그(''24)'!B17</f>
        <v>24</v>
      </c>
      <c r="C17" s="111">
        <f t="shared" si="0"/>
        <v>0.37777777777777777</v>
      </c>
      <c r="D17" s="52">
        <f>+'23 서구하반기(''24)'!D17+'23 下코모도리그(''24)'!D17+'24 上코모도리그(''24)'!D17+'24 上디비전리그(''24)'!D17</f>
        <v>52</v>
      </c>
      <c r="E17" s="52">
        <f>+'23 서구하반기(''24)'!E17+'23 下코모도리그(''24)'!E17+'24 上코모도리그(''24)'!E17+'24 上디비전리그(''24)'!E17</f>
        <v>45</v>
      </c>
      <c r="F17" s="52">
        <f>+'23 서구하반기(''24)'!F17+'23 下코모도리그(''24)'!F17+'24 上코모도리그(''24)'!F17+'24 上디비전리그(''24)'!F17</f>
        <v>17</v>
      </c>
      <c r="G17" s="52">
        <f>+'23 서구하반기(''24)'!G17+'23 下코모도리그(''24)'!G17+'24 上코모도리그(''24)'!G17+'24 上디비전리그(''24)'!G17</f>
        <v>12</v>
      </c>
      <c r="H17" s="52">
        <f>+'23 서구하반기(''24)'!H17+'23 下코모도리그(''24)'!H17+'24 上코모도리그(''24)'!H17+'24 上디비전리그(''24)'!H17</f>
        <v>5</v>
      </c>
      <c r="I17" s="52">
        <f>+'23 서구하반기(''24)'!I17+'23 下코모도리그(''24)'!I17+'24 上코모도리그(''24)'!I17+'24 上디비전리그(''24)'!I17</f>
        <v>0</v>
      </c>
      <c r="J17" s="52">
        <f>+'23 서구하반기(''24)'!J17+'23 下코모도리그(''24)'!J17+'24 上코모도리그(''24)'!J17+'24 上디비전리그(''24)'!J17</f>
        <v>0</v>
      </c>
      <c r="K17" s="52">
        <f>+'23 서구하반기(''24)'!K17+'23 下코모도리그(''24)'!K17+'24 上코모도리그(''24)'!K17+'24 上디비전리그(''24)'!K17</f>
        <v>13</v>
      </c>
      <c r="L17" s="52">
        <f>+'23 서구하반기(''24)'!L17+'23 下코모도리그(''24)'!L17+'24 上코모도리그(''24)'!L17+'24 上디비전리그(''24)'!L17</f>
        <v>8</v>
      </c>
      <c r="M17" s="52">
        <f>+'23 서구하반기(''24)'!M17+'23 下코모도리그(''24)'!M17+'24 上코모도리그(''24)'!M17+'24 上디비전리그(''24)'!M17</f>
        <v>6</v>
      </c>
      <c r="N17" s="52">
        <f>+'23 서구하반기(''24)'!N17+'23 下코모도리그(''24)'!N17+'24 上코모도리그(''24)'!N17+'24 上디비전리그(''24)'!N17</f>
        <v>6</v>
      </c>
      <c r="O17" s="52">
        <f>+'23 서구하반기(''24)'!O17+'23 下코모도리그(''24)'!O17+'24 上코모도리그(''24)'!O17+'24 上디비전리그(''24)'!O17</f>
        <v>7</v>
      </c>
      <c r="P17" s="97">
        <f t="shared" si="1"/>
        <v>0.13461538461538461</v>
      </c>
      <c r="Q17" s="46">
        <f t="shared" si="2"/>
        <v>0.48888888888888887</v>
      </c>
      <c r="R17" s="46">
        <f t="shared" si="3"/>
        <v>0.44230769230769229</v>
      </c>
      <c r="S17" s="58">
        <f t="shared" si="4"/>
        <v>0.93119658119658122</v>
      </c>
      <c r="T17" s="78">
        <f t="shared" si="5"/>
        <v>0.2413793103448276</v>
      </c>
      <c r="U17" s="98">
        <f t="shared" si="6"/>
        <v>13</v>
      </c>
      <c r="V17" s="99">
        <f t="shared" si="7"/>
        <v>9</v>
      </c>
      <c r="W17" s="52">
        <f>+'23 서구하반기(''24)'!W17+'23 下코모도리그(''24)'!W17</f>
        <v>5</v>
      </c>
      <c r="X17" s="112">
        <f t="shared" si="8"/>
        <v>8</v>
      </c>
      <c r="Y17" s="96"/>
    </row>
    <row r="18" spans="1:25" ht="19.5" customHeight="1" x14ac:dyDescent="0.3">
      <c r="A18" s="43" t="s">
        <v>12</v>
      </c>
      <c r="B18" s="52">
        <f>+'23 서구하반기(''24)'!B18+'23 下코모도리그(''24)'!B18+'24 上코모도리그(''24)'!B18+'24 上디비전리그(''24)'!B18</f>
        <v>14</v>
      </c>
      <c r="C18" s="111">
        <f t="shared" si="0"/>
        <v>0.35714285714285715</v>
      </c>
      <c r="D18" s="52">
        <f>+'23 서구하반기(''24)'!D18+'23 下코모도리그(''24)'!D18+'24 上코모도리그(''24)'!D18+'24 上디비전리그(''24)'!D18</f>
        <v>37</v>
      </c>
      <c r="E18" s="52">
        <f>+'23 서구하반기(''24)'!E18+'23 下코모도리그(''24)'!E18+'24 上코모도리그(''24)'!E18+'24 上디비전리그(''24)'!E18</f>
        <v>28</v>
      </c>
      <c r="F18" s="52">
        <f>+'23 서구하반기(''24)'!F18+'23 下코모도리그(''24)'!F18+'24 上코모도리그(''24)'!F18+'24 上디비전리그(''24)'!F18</f>
        <v>10</v>
      </c>
      <c r="G18" s="52">
        <f>+'23 서구하반기(''24)'!G18+'23 下코모도리그(''24)'!G18+'24 上코모도리그(''24)'!G18+'24 上디비전리그(''24)'!G18</f>
        <v>9</v>
      </c>
      <c r="H18" s="52">
        <f>+'23 서구하반기(''24)'!H18+'23 下코모도리그(''24)'!H18+'24 上코모도리그(''24)'!H18+'24 上디비전리그(''24)'!H18</f>
        <v>0</v>
      </c>
      <c r="I18" s="52">
        <f>+'23 서구하반기(''24)'!I18+'23 下코모도리그(''24)'!I18+'24 上코모도리그(''24)'!I18+'24 上디비전리그(''24)'!I18</f>
        <v>0</v>
      </c>
      <c r="J18" s="52">
        <f>+'23 서구하반기(''24)'!J18+'23 下코모도리그(''24)'!J18+'24 上코모도리그(''24)'!J18+'24 上디비전리그(''24)'!J18</f>
        <v>1</v>
      </c>
      <c r="K18" s="52">
        <f>+'23 서구하반기(''24)'!K18+'23 下코모도리그(''24)'!K18+'24 上코모도리그(''24)'!K18+'24 上디비전리그(''24)'!K18</f>
        <v>9</v>
      </c>
      <c r="L18" s="52">
        <f>+'23 서구하반기(''24)'!L18+'23 下코모도리그(''24)'!L18+'24 上코모도리그(''24)'!L18+'24 上디비전리그(''24)'!L18</f>
        <v>10</v>
      </c>
      <c r="M18" s="52">
        <f>+'23 서구하반기(''24)'!M18+'23 下코모도리그(''24)'!M18+'24 上코모도리그(''24)'!M18+'24 上디비전리그(''24)'!M18</f>
        <v>0</v>
      </c>
      <c r="N18" s="52">
        <f>+'23 서구하반기(''24)'!N18+'23 下코모도리그(''24)'!N18+'24 上코모도리그(''24)'!N18+'24 上디비전리그(''24)'!N18</f>
        <v>8</v>
      </c>
      <c r="O18" s="52">
        <f>+'23 서구하반기(''24)'!O18+'23 下코모도리그(''24)'!O18+'24 上코모도리그(''24)'!O18+'24 上디비전리그(''24)'!O18</f>
        <v>4</v>
      </c>
      <c r="P18" s="97">
        <f t="shared" si="1"/>
        <v>0.10810810810810811</v>
      </c>
      <c r="Q18" s="46">
        <f t="shared" si="2"/>
        <v>0.4642857142857143</v>
      </c>
      <c r="R18" s="46">
        <f t="shared" si="3"/>
        <v>0.48648648648648651</v>
      </c>
      <c r="S18" s="58">
        <f t="shared" si="4"/>
        <v>0.95077220077220082</v>
      </c>
      <c r="T18" s="78">
        <f t="shared" si="5"/>
        <v>0.21052631578947367</v>
      </c>
      <c r="U18" s="98">
        <f t="shared" si="6"/>
        <v>10</v>
      </c>
      <c r="V18" s="99">
        <f t="shared" si="7"/>
        <v>8</v>
      </c>
      <c r="W18" s="52">
        <f>+'23 서구하반기(''24)'!W18+'23 下코모도리그(''24)'!W18</f>
        <v>0</v>
      </c>
      <c r="X18" s="112">
        <f t="shared" si="8"/>
        <v>10</v>
      </c>
      <c r="Y18" s="96"/>
    </row>
    <row r="19" spans="1:25" ht="19.5" customHeight="1" x14ac:dyDescent="0.3">
      <c r="A19" s="43" t="s">
        <v>24</v>
      </c>
      <c r="B19" s="52">
        <f>+'23 서구하반기(''24)'!B19+'23 下코모도리그(''24)'!B19+'24 上코모도리그(''24)'!B19+'24 上디비전리그(''24)'!B19</f>
        <v>9</v>
      </c>
      <c r="C19" s="111">
        <f t="shared" si="0"/>
        <v>0.125</v>
      </c>
      <c r="D19" s="52">
        <f>+'23 서구하반기(''24)'!D19+'23 下코모도리그(''24)'!D19+'24 上코모도리그(''24)'!D19+'24 上디비전리그(''24)'!D19</f>
        <v>17</v>
      </c>
      <c r="E19" s="52">
        <f>+'23 서구하반기(''24)'!E19+'23 下코모도리그(''24)'!E19+'24 上코모도리그(''24)'!E19+'24 上디비전리그(''24)'!E19</f>
        <v>8</v>
      </c>
      <c r="F19" s="52">
        <f>+'23 서구하반기(''24)'!F19+'23 下코모도리그(''24)'!F19+'24 上코모도리그(''24)'!F19+'24 上디비전리그(''24)'!F19</f>
        <v>1</v>
      </c>
      <c r="G19" s="52">
        <f>+'23 서구하반기(''24)'!G19+'23 下코모도리그(''24)'!G19+'24 上코모도리그(''24)'!G19+'24 上디비전리그(''24)'!G19</f>
        <v>1</v>
      </c>
      <c r="H19" s="52">
        <f>+'23 서구하반기(''24)'!H19+'23 下코모도리그(''24)'!H19+'24 上코모도리그(''24)'!H19+'24 上디비전리그(''24)'!H19</f>
        <v>0</v>
      </c>
      <c r="I19" s="52">
        <f>+'23 서구하반기(''24)'!I19+'23 下코모도리그(''24)'!I19+'24 上코모도리그(''24)'!I19+'24 上디비전리그(''24)'!I19</f>
        <v>0</v>
      </c>
      <c r="J19" s="52">
        <f>+'23 서구하반기(''24)'!J19+'23 下코모도리그(''24)'!J19+'24 上코모도리그(''24)'!J19+'24 上디비전리그(''24)'!J19</f>
        <v>0</v>
      </c>
      <c r="K19" s="52">
        <f>+'23 서구하반기(''24)'!K19+'23 下코모도리그(''24)'!K19+'24 上코모도리그(''24)'!K19+'24 上디비전리그(''24)'!K19</f>
        <v>7</v>
      </c>
      <c r="L19" s="52">
        <f>+'23 서구하반기(''24)'!L19+'23 下코모도리그(''24)'!L19+'24 上코모도리그(''24)'!L19+'24 上디비전리그(''24)'!L19</f>
        <v>2</v>
      </c>
      <c r="M19" s="52">
        <f>+'23 서구하반기(''24)'!M19+'23 下코모도리그(''24)'!M19+'24 上코모도리그(''24)'!M19+'24 上디비전리그(''24)'!M19</f>
        <v>5</v>
      </c>
      <c r="N19" s="52">
        <f>+'23 서구하반기(''24)'!N19+'23 下코모도리그(''24)'!N19+'24 上코모도리그(''24)'!N19+'24 上디비전리그(''24)'!N19</f>
        <v>9</v>
      </c>
      <c r="O19" s="52">
        <f>+'23 서구하반기(''24)'!O19+'23 下코모도리그(''24)'!O19+'24 上코모도리그(''24)'!O19+'24 上디비전리그(''24)'!O19</f>
        <v>1</v>
      </c>
      <c r="P19" s="97">
        <f t="shared" si="1"/>
        <v>5.8823529411764705E-2</v>
      </c>
      <c r="Q19" s="46">
        <f t="shared" si="2"/>
        <v>0.125</v>
      </c>
      <c r="R19" s="46">
        <f t="shared" si="3"/>
        <v>0.58823529411764708</v>
      </c>
      <c r="S19" s="58">
        <f t="shared" si="4"/>
        <v>0.71323529411764708</v>
      </c>
      <c r="T19" s="78">
        <f t="shared" si="5"/>
        <v>0.14285714285714285</v>
      </c>
      <c r="U19" s="98">
        <f t="shared" si="6"/>
        <v>5</v>
      </c>
      <c r="V19" s="99">
        <f t="shared" si="7"/>
        <v>16</v>
      </c>
      <c r="W19" s="52">
        <f>+'23 서구하반기(''24)'!W19+'23 下코모도리그(''24)'!W19</f>
        <v>3</v>
      </c>
      <c r="X19" s="112">
        <f t="shared" si="8"/>
        <v>19</v>
      </c>
      <c r="Y19" s="96"/>
    </row>
    <row r="20" spans="1:25" ht="19.5" customHeight="1" x14ac:dyDescent="0.3">
      <c r="A20" s="43" t="s">
        <v>14</v>
      </c>
      <c r="B20" s="52">
        <f>+'23 서구하반기(''24)'!B20+'23 下코모도리그(''24)'!B20+'24 上코모도리그(''24)'!B20+'24 上디비전리그(''24)'!B20</f>
        <v>25</v>
      </c>
      <c r="C20" s="111">
        <f t="shared" si="0"/>
        <v>0.55769230769230771</v>
      </c>
      <c r="D20" s="52">
        <f>+'23 서구하반기(''24)'!D20+'23 下코모도리그(''24)'!D20+'24 上코모도리그(''24)'!D20+'24 上디비전리그(''24)'!D20</f>
        <v>60</v>
      </c>
      <c r="E20" s="52">
        <f>+'23 서구하반기(''24)'!E20+'23 下코모도리그(''24)'!E20+'24 上코모도리그(''24)'!E20+'24 上디비전리그(''24)'!E20</f>
        <v>52</v>
      </c>
      <c r="F20" s="52">
        <f>+'23 서구하반기(''24)'!F20+'23 下코모도리그(''24)'!F20+'24 上코모도리그(''24)'!F20+'24 上디비전리그(''24)'!F20</f>
        <v>29</v>
      </c>
      <c r="G20" s="52">
        <f>+'23 서구하반기(''24)'!G20+'23 下코모도리그(''24)'!G20+'24 上코모도리그(''24)'!G20+'24 上디비전리그(''24)'!G20</f>
        <v>19</v>
      </c>
      <c r="H20" s="52">
        <f>+'23 서구하반기(''24)'!H20+'23 下코모도리그(''24)'!H20+'24 上코모도리그(''24)'!H20+'24 上디비전리그(''24)'!H20</f>
        <v>9</v>
      </c>
      <c r="I20" s="52">
        <f>+'23 서구하반기(''24)'!I20+'23 下코모도리그(''24)'!I20+'24 上코모도리그(''24)'!I20+'24 上디비전리그(''24)'!I20</f>
        <v>0</v>
      </c>
      <c r="J20" s="52">
        <f>+'23 서구하반기(''24)'!J20+'23 下코모도리그(''24)'!J20+'24 上코모도리그(''24)'!J20+'24 上디비전리그(''24)'!J20</f>
        <v>1</v>
      </c>
      <c r="K20" s="52">
        <f>+'23 서구하반기(''24)'!K20+'23 下코모도리그(''24)'!K20+'24 上코모도리그(''24)'!K20+'24 上디비전리그(''24)'!K20</f>
        <v>25</v>
      </c>
      <c r="L20" s="52">
        <f>+'23 서구하반기(''24)'!L20+'23 下코모도리그(''24)'!L20+'24 上코모도리그(''24)'!L20+'24 上디비전리그(''24)'!L20</f>
        <v>26</v>
      </c>
      <c r="M20" s="52">
        <f>+'23 서구하반기(''24)'!M20+'23 下코모도리그(''24)'!M20+'24 上코모도리그(''24)'!M20+'24 上디비전리그(''24)'!M20</f>
        <v>7</v>
      </c>
      <c r="N20" s="52">
        <f>+'23 서구하반기(''24)'!N20+'23 下코모도리그(''24)'!N20+'24 上코모도리그(''24)'!N20+'24 上디비전리그(''24)'!N20</f>
        <v>8</v>
      </c>
      <c r="O20" s="52">
        <f>+'23 서구하반기(''24)'!O20+'23 下코모도리그(''24)'!O20+'24 上코모도리그(''24)'!O20+'24 上디비전리그(''24)'!O20</f>
        <v>4</v>
      </c>
      <c r="P20" s="97">
        <f t="shared" si="1"/>
        <v>6.6666666666666666E-2</v>
      </c>
      <c r="Q20" s="46">
        <f t="shared" si="2"/>
        <v>0.78846153846153844</v>
      </c>
      <c r="R20" s="46">
        <f t="shared" si="3"/>
        <v>0.6166666666666667</v>
      </c>
      <c r="S20" s="58">
        <f t="shared" si="4"/>
        <v>1.405128205128205</v>
      </c>
      <c r="T20" s="78">
        <f t="shared" si="5"/>
        <v>0.17391304347826086</v>
      </c>
      <c r="U20" s="98">
        <f t="shared" si="6"/>
        <v>2</v>
      </c>
      <c r="V20" s="99">
        <f t="shared" si="7"/>
        <v>2</v>
      </c>
      <c r="W20" s="52">
        <f>+'23 서구하반기(''24)'!W20+'23 下코모도리그(''24)'!W20</f>
        <v>5</v>
      </c>
      <c r="X20" s="112">
        <f t="shared" si="8"/>
        <v>3</v>
      </c>
      <c r="Y20" s="96"/>
    </row>
    <row r="21" spans="1:25" ht="19.5" customHeight="1" x14ac:dyDescent="0.3">
      <c r="A21" s="43" t="s">
        <v>47</v>
      </c>
      <c r="B21" s="52">
        <f>+'23 서구하반기(''24)'!B21+'23 下코모도리그(''24)'!B21+'24 上코모도리그(''24)'!B21+'24 上디비전리그(''24)'!B21</f>
        <v>20</v>
      </c>
      <c r="C21" s="111">
        <f t="shared" si="0"/>
        <v>0.3611111111111111</v>
      </c>
      <c r="D21" s="52">
        <f>+'23 서구하반기(''24)'!D21+'23 下코모도리그(''24)'!D21+'24 上코모도리그(''24)'!D21+'24 上디비전리그(''24)'!D21</f>
        <v>49</v>
      </c>
      <c r="E21" s="52">
        <f>+'23 서구하반기(''24)'!E21+'23 下코모도리그(''24)'!E21+'24 上코모도리그(''24)'!E21+'24 上디비전리그(''24)'!E21</f>
        <v>36</v>
      </c>
      <c r="F21" s="52">
        <f>+'23 서구하반기(''24)'!F21+'23 下코모도리그(''24)'!F21+'24 上코모도리그(''24)'!F21+'24 上디비전리그(''24)'!F21</f>
        <v>13</v>
      </c>
      <c r="G21" s="52">
        <f>+'23 서구하반기(''24)'!G21+'23 下코모도리그(''24)'!G21+'24 上코모도리그(''24)'!G21+'24 上디비전리그(''24)'!G21</f>
        <v>9</v>
      </c>
      <c r="H21" s="52">
        <f>+'23 서구하반기(''24)'!H21+'23 下코모도리그(''24)'!H21+'24 上코모도리그(''24)'!H21+'24 上디비전리그(''24)'!H21</f>
        <v>4</v>
      </c>
      <c r="I21" s="52">
        <f>+'23 서구하반기(''24)'!I21+'23 下코모도리그(''24)'!I21+'24 上코모도리그(''24)'!I21+'24 上디비전리그(''24)'!I21</f>
        <v>0</v>
      </c>
      <c r="J21" s="52">
        <f>+'23 서구하반기(''24)'!J21+'23 下코모도리그(''24)'!J21+'24 上코모도리그(''24)'!J21+'24 上디비전리그(''24)'!J21</f>
        <v>0</v>
      </c>
      <c r="K21" s="52">
        <f>+'23 서구하반기(''24)'!K21+'23 下코모도리그(''24)'!K21+'24 上코모도리그(''24)'!K21+'24 上디비전리그(''24)'!K21</f>
        <v>12</v>
      </c>
      <c r="L21" s="52">
        <f>+'23 서구하반기(''24)'!L21+'23 下코모도리그(''24)'!L21+'24 上코모도리그(''24)'!L21+'24 上디비전리그(''24)'!L21</f>
        <v>15</v>
      </c>
      <c r="M21" s="52">
        <f>+'23 서구하반기(''24)'!M21+'23 下코모도리그(''24)'!M21+'24 上코모도리그(''24)'!M21+'24 上디비전리그(''24)'!M21</f>
        <v>6</v>
      </c>
      <c r="N21" s="52">
        <f>+'23 서구하반기(''24)'!N21+'23 下코모도리그(''24)'!N21+'24 上코모도리그(''24)'!N21+'24 上디비전리그(''24)'!N21</f>
        <v>12</v>
      </c>
      <c r="O21" s="52">
        <f>+'23 서구하반기(''24)'!O21+'23 下코모도리그(''24)'!O21+'24 上코모도리그(''24)'!O21+'24 上디비전리그(''24)'!O21</f>
        <v>12</v>
      </c>
      <c r="P21" s="97">
        <f t="shared" si="1"/>
        <v>0.24489795918367346</v>
      </c>
      <c r="Q21" s="46">
        <f t="shared" si="2"/>
        <v>0.47222222222222221</v>
      </c>
      <c r="R21" s="46">
        <f t="shared" si="3"/>
        <v>0.51020408163265307</v>
      </c>
      <c r="S21" s="58">
        <f t="shared" si="4"/>
        <v>0.98242630385487528</v>
      </c>
      <c r="T21" s="85">
        <f t="shared" si="5"/>
        <v>0.5</v>
      </c>
      <c r="U21" s="98">
        <f t="shared" si="6"/>
        <v>8</v>
      </c>
      <c r="V21" s="99">
        <f t="shared" si="7"/>
        <v>7</v>
      </c>
      <c r="W21" s="52">
        <f>+'23 서구하반기(''24)'!W21+'23 下코모도리그(''24)'!W21</f>
        <v>0</v>
      </c>
      <c r="X21" s="112">
        <f t="shared" si="8"/>
        <v>9</v>
      </c>
      <c r="Y21" s="96"/>
    </row>
    <row r="22" spans="1:25" ht="19.5" customHeight="1" x14ac:dyDescent="0.3">
      <c r="A22" s="43" t="s">
        <v>22</v>
      </c>
      <c r="B22" s="52">
        <f>+'23 서구하반기(''24)'!B22+'23 下코모도리그(''24)'!B22+'24 上코모도리그(''24)'!B22+'24 上디비전리그(''24)'!B22</f>
        <v>20</v>
      </c>
      <c r="C22" s="111">
        <f t="shared" si="0"/>
        <v>0.30769230769230771</v>
      </c>
      <c r="D22" s="52">
        <f>+'23 서구하반기(''24)'!D22+'23 下코모도리그(''24)'!D22+'24 上코모도리그(''24)'!D22+'24 上디비전리그(''24)'!D22</f>
        <v>50</v>
      </c>
      <c r="E22" s="52">
        <f>+'23 서구하반기(''24)'!E22+'23 下코모도리그(''24)'!E22+'24 上코모도리그(''24)'!E22+'24 上디비전리그(''24)'!E22</f>
        <v>39</v>
      </c>
      <c r="F22" s="52">
        <f>+'23 서구하반기(''24)'!F22+'23 下코모도리그(''24)'!F22+'24 上코모도리그(''24)'!F22+'24 上디비전리그(''24)'!F22</f>
        <v>12</v>
      </c>
      <c r="G22" s="52">
        <f>+'23 서구하반기(''24)'!G22+'23 下코모도리그(''24)'!G22+'24 上코모도리그(''24)'!G22+'24 上디비전리그(''24)'!G22</f>
        <v>7</v>
      </c>
      <c r="H22" s="52">
        <f>+'23 서구하반기(''24)'!H22+'23 下코모도리그(''24)'!H22+'24 上코모도리그(''24)'!H22+'24 上디비전리그(''24)'!H22</f>
        <v>4</v>
      </c>
      <c r="I22" s="52">
        <f>+'23 서구하반기(''24)'!I22+'23 下코모도리그(''24)'!I22+'24 上코모도리그(''24)'!I22+'24 上디비전리그(''24)'!I22</f>
        <v>1</v>
      </c>
      <c r="J22" s="52">
        <f>+'23 서구하반기(''24)'!J22+'23 下코모도리그(''24)'!J22+'24 上코모도리그(''24)'!J22+'24 上디비전리그(''24)'!J22</f>
        <v>0</v>
      </c>
      <c r="K22" s="52">
        <f>+'23 서구하반기(''24)'!K22+'23 下코모도리그(''24)'!K22+'24 上코모도리그(''24)'!K22+'24 上디비전리그(''24)'!K22</f>
        <v>12</v>
      </c>
      <c r="L22" s="52">
        <f>+'23 서구하반기(''24)'!L22+'23 下코모도리그(''24)'!L22+'24 上코모도리그(''24)'!L22+'24 上디비전리그(''24)'!L22</f>
        <v>12</v>
      </c>
      <c r="M22" s="52">
        <f>+'23 서구하반기(''24)'!M22+'23 下코모도리그(''24)'!M22+'24 上코모도리그(''24)'!M22+'24 上디비전리그(''24)'!M22</f>
        <v>9</v>
      </c>
      <c r="N22" s="52">
        <f>+'23 서구하반기(''24)'!N22+'23 下코모도리그(''24)'!N22+'24 上코모도리그(''24)'!N22+'24 上디비전리그(''24)'!N22</f>
        <v>10</v>
      </c>
      <c r="O22" s="52">
        <f>+'23 서구하반기(''24)'!O22+'23 下코모도리그(''24)'!O22+'24 上코모도리그(''24)'!O22+'24 上디비전리그(''24)'!O22</f>
        <v>8</v>
      </c>
      <c r="P22" s="97">
        <f t="shared" si="1"/>
        <v>0.16</v>
      </c>
      <c r="Q22" s="46">
        <f t="shared" si="2"/>
        <v>0.46153846153846156</v>
      </c>
      <c r="R22" s="46">
        <f t="shared" si="3"/>
        <v>0.44</v>
      </c>
      <c r="S22" s="58">
        <f t="shared" si="4"/>
        <v>0.90153846153846162</v>
      </c>
      <c r="T22" s="78">
        <f t="shared" si="5"/>
        <v>0.2857142857142857</v>
      </c>
      <c r="U22" s="98">
        <f t="shared" si="6"/>
        <v>14</v>
      </c>
      <c r="V22" s="99">
        <f t="shared" si="7"/>
        <v>10</v>
      </c>
      <c r="W22" s="52">
        <f>+'23 서구하반기(''24)'!W22+'23 下코모도리그(''24)'!W22</f>
        <v>2</v>
      </c>
      <c r="X22" s="112">
        <f t="shared" si="8"/>
        <v>13</v>
      </c>
      <c r="Y22" s="96"/>
    </row>
    <row r="23" spans="1:25" ht="19.5" customHeight="1" x14ac:dyDescent="0.3">
      <c r="A23" s="43" t="s">
        <v>54</v>
      </c>
      <c r="B23" s="52">
        <f>+'23 서구하반기(''24)'!B23+'23 下코모도리그(''24)'!B23+'24 上코모도리그(''24)'!B23+'24 上디비전리그(''24)'!B23</f>
        <v>12</v>
      </c>
      <c r="C23" s="111">
        <f t="shared" si="0"/>
        <v>0.25</v>
      </c>
      <c r="D23" s="52">
        <f>+'23 서구하반기(''24)'!D23+'23 下코모도리그(''24)'!D23+'24 上코모도리그(''24)'!D23+'24 上디비전리그(''24)'!D23</f>
        <v>33</v>
      </c>
      <c r="E23" s="52">
        <f>+'23 서구하반기(''24)'!E23+'23 下코모도리그(''24)'!E23+'24 上코모도리그(''24)'!E23+'24 上디비전리그(''24)'!E23</f>
        <v>20</v>
      </c>
      <c r="F23" s="52">
        <f>+'23 서구하반기(''24)'!F23+'23 下코모도리그(''24)'!F23+'24 上코모도리그(''24)'!F23+'24 上디비전리그(''24)'!F23</f>
        <v>5</v>
      </c>
      <c r="G23" s="52">
        <f>+'23 서구하반기(''24)'!G23+'23 下코모도리그(''24)'!G23+'24 上코모도리그(''24)'!G23+'24 上디비전리그(''24)'!G23</f>
        <v>5</v>
      </c>
      <c r="H23" s="52">
        <f>+'23 서구하반기(''24)'!H23+'23 下코모도리그(''24)'!H23+'24 上코모도리그(''24)'!H23+'24 上디비전리그(''24)'!H23</f>
        <v>0</v>
      </c>
      <c r="I23" s="52">
        <f>+'23 서구하반기(''24)'!I23+'23 下코모도리그(''24)'!I23+'24 上코모도리그(''24)'!I23+'24 上디비전리그(''24)'!I23</f>
        <v>0</v>
      </c>
      <c r="J23" s="52">
        <f>+'23 서구하반기(''24)'!J23+'23 下코모도리그(''24)'!J23+'24 上코모도리그(''24)'!J23+'24 上디비전리그(''24)'!J23</f>
        <v>0</v>
      </c>
      <c r="K23" s="52">
        <f>+'23 서구하반기(''24)'!K23+'23 下코모도리그(''24)'!K23+'24 上코모도리그(''24)'!K23+'24 上디비전리그(''24)'!K23</f>
        <v>11</v>
      </c>
      <c r="L23" s="52">
        <f>+'23 서구하반기(''24)'!L23+'23 下코모도리그(''24)'!L23+'24 上코모도리그(''24)'!L23+'24 上디비전리그(''24)'!L23</f>
        <v>5</v>
      </c>
      <c r="M23" s="52">
        <f>+'23 서구하반기(''24)'!M23+'23 下코모도리그(''24)'!M23+'24 上코모도리그(''24)'!M23+'24 上디비전리그(''24)'!M23</f>
        <v>2</v>
      </c>
      <c r="N23" s="52">
        <f>+'23 서구하반기(''24)'!N23+'23 下코모도리그(''24)'!N23+'24 上코모도리그(''24)'!N23+'24 上디비전리그(''24)'!N23</f>
        <v>9</v>
      </c>
      <c r="O23" s="52">
        <f>+'23 서구하반기(''24)'!O23+'23 下코모도리그(''24)'!O23+'24 上코모도리그(''24)'!O23+'24 上디비전리그(''24)'!O23</f>
        <v>6</v>
      </c>
      <c r="P23" s="97">
        <f t="shared" si="1"/>
        <v>0.18181818181818182</v>
      </c>
      <c r="Q23" s="46">
        <f t="shared" si="2"/>
        <v>0.25</v>
      </c>
      <c r="R23" s="46">
        <f t="shared" si="3"/>
        <v>0.42424242424242425</v>
      </c>
      <c r="S23" s="58">
        <f t="shared" si="4"/>
        <v>0.67424242424242431</v>
      </c>
      <c r="T23" s="78">
        <f t="shared" si="5"/>
        <v>0.31578947368421051</v>
      </c>
      <c r="U23" s="98">
        <f t="shared" si="6"/>
        <v>17</v>
      </c>
      <c r="V23" s="99">
        <f t="shared" si="7"/>
        <v>17</v>
      </c>
      <c r="W23" s="52">
        <f>+'23 서구하반기(''24)'!W23+'23 下코모도리그(''24)'!W23</f>
        <v>1</v>
      </c>
      <c r="X23" s="112">
        <f t="shared" si="8"/>
        <v>15</v>
      </c>
      <c r="Y23" s="96"/>
    </row>
    <row r="24" spans="1:25" ht="19.5" customHeight="1" x14ac:dyDescent="0.3">
      <c r="A24" s="55" t="s">
        <v>10</v>
      </c>
      <c r="B24" s="55"/>
      <c r="C24" s="56">
        <f t="shared" ref="C24" si="9">+F24/E24</f>
        <v>0.39517345399698339</v>
      </c>
      <c r="D24" s="55">
        <f t="shared" ref="D24:O24" si="10">SUM(D4:D23)</f>
        <v>857</v>
      </c>
      <c r="E24" s="55">
        <f t="shared" si="10"/>
        <v>663</v>
      </c>
      <c r="F24" s="55">
        <f t="shared" si="10"/>
        <v>262</v>
      </c>
      <c r="G24" s="55">
        <f t="shared" si="10"/>
        <v>188</v>
      </c>
      <c r="H24" s="55">
        <f t="shared" si="10"/>
        <v>54</v>
      </c>
      <c r="I24" s="55">
        <f t="shared" si="10"/>
        <v>14</v>
      </c>
      <c r="J24" s="55">
        <f t="shared" si="10"/>
        <v>4</v>
      </c>
      <c r="K24" s="55">
        <f t="shared" si="10"/>
        <v>272</v>
      </c>
      <c r="L24" s="55">
        <f t="shared" si="10"/>
        <v>220</v>
      </c>
      <c r="M24" s="55">
        <f t="shared" si="10"/>
        <v>170</v>
      </c>
      <c r="N24" s="55">
        <f t="shared" si="10"/>
        <v>166</v>
      </c>
      <c r="O24" s="55">
        <f t="shared" si="10"/>
        <v>129</v>
      </c>
      <c r="P24" s="29">
        <f t="shared" ref="P24" si="11">+O24/D24</f>
        <v>0.15052508751458576</v>
      </c>
      <c r="Q24" s="56"/>
      <c r="R24" s="56"/>
      <c r="S24" s="57"/>
      <c r="T24" s="68"/>
      <c r="U24" s="68"/>
      <c r="V24" s="68"/>
      <c r="W24" s="11">
        <f>SUM(W4:W23)</f>
        <v>49</v>
      </c>
      <c r="X24" s="68"/>
    </row>
    <row r="26" spans="1:25" ht="17.25" x14ac:dyDescent="0.3">
      <c r="A26" s="4" t="s">
        <v>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25" ht="34.5" x14ac:dyDescent="0.3">
      <c r="A27" s="10" t="s">
        <v>27</v>
      </c>
      <c r="B27" s="10" t="s">
        <v>46</v>
      </c>
      <c r="C27" s="10" t="s">
        <v>55</v>
      </c>
      <c r="D27" s="10" t="s">
        <v>41</v>
      </c>
      <c r="E27" s="10" t="s">
        <v>48</v>
      </c>
      <c r="F27" s="10" t="s">
        <v>45</v>
      </c>
      <c r="G27" s="10" t="s">
        <v>38</v>
      </c>
      <c r="H27" s="10" t="s">
        <v>5</v>
      </c>
      <c r="I27" s="10" t="s">
        <v>17</v>
      </c>
      <c r="J27" s="10" t="s">
        <v>26</v>
      </c>
      <c r="K27" s="10" t="s">
        <v>30</v>
      </c>
      <c r="L27" s="10" t="s">
        <v>11</v>
      </c>
      <c r="M27" s="10" t="s">
        <v>6</v>
      </c>
      <c r="N27" s="10" t="s">
        <v>42</v>
      </c>
      <c r="O27" s="10" t="s">
        <v>35</v>
      </c>
      <c r="P27" s="10" t="s">
        <v>49</v>
      </c>
      <c r="Q27" s="10" t="s">
        <v>56</v>
      </c>
      <c r="R27" s="10" t="s">
        <v>68</v>
      </c>
      <c r="S27" s="10" t="s">
        <v>92</v>
      </c>
      <c r="T27" s="10" t="s">
        <v>72</v>
      </c>
      <c r="U27" s="10" t="s">
        <v>71</v>
      </c>
      <c r="V27" s="10" t="s">
        <v>70</v>
      </c>
      <c r="X27" s="10" t="s">
        <v>138</v>
      </c>
    </row>
    <row r="28" spans="1:25" ht="19.5" customHeight="1" x14ac:dyDescent="0.3">
      <c r="A28" s="10" t="s">
        <v>59</v>
      </c>
      <c r="B28" s="52">
        <f>+'23 서구하반기(''24)'!B28+'23 下코모도리그(''24)'!B28+'24 上코모도리그(''24)'!B28+'24 上디비전리그(''24)'!B28</f>
        <v>3</v>
      </c>
      <c r="C28" s="52">
        <f>+'23 서구하반기(''24)'!C28+'23 下코모도리그(''24)'!C28+'24 上코모도리그(''24)'!C28+'24 上디비전리그(''24)'!C28</f>
        <v>0</v>
      </c>
      <c r="D28" s="52">
        <f>+'23 서구하반기(''24)'!D28+'23 下코모도리그(''24)'!D28+'24 上코모도리그(''24)'!D28+'24 上디비전리그(''24)'!D28</f>
        <v>0</v>
      </c>
      <c r="E28" s="52">
        <f>+'23 서구하반기(''24)'!E28+'23 下코모도리그(''24)'!E28+'24 上코모도리그(''24)'!E28+'24 上디비전리그(''24)'!E28</f>
        <v>0</v>
      </c>
      <c r="F28" s="52">
        <f>+'23 서구하반기(''24)'!F28+'23 下코모도리그(''24)'!F28+'24 上코모도리그(''24)'!F28+'24 上디비전리그(''24)'!F28</f>
        <v>32</v>
      </c>
      <c r="G28" s="52">
        <f>+'23 서구하반기(''24)'!G28+'23 下코모도리그(''24)'!G28+'24 上코모도리그(''24)'!G28+'24 上디비전리그(''24)'!G28</f>
        <v>12</v>
      </c>
      <c r="H28" s="77">
        <f>+'23 서구하반기(''24)'!H28+'23 下코모도리그(''24)'!H28+'24 上코모도리그(''24)'!H28+'24 上디비전리그(''24)'!H28</f>
        <v>2.6663333333300003</v>
      </c>
      <c r="I28" s="89">
        <f>+'23 서구하반기(''24)'!I28+'23 下코모도리그(''24)'!I28+'24 上코모도리그(''24)'!I28+'24 上디비전리그(''24)'!I28</f>
        <v>4</v>
      </c>
      <c r="J28" s="52">
        <f>+'23 서구하반기(''24)'!J28+'23 下코모도리그(''24)'!J28+'24 上코모도리그(''24)'!J28+'24 上디비전리그(''24)'!J28</f>
        <v>0</v>
      </c>
      <c r="K28" s="91">
        <f>+'23 서구하반기(''24)'!K28+'23 下코모도리그(''24)'!K28+'24 上코모도리그(''24)'!K28+'24 上디비전리그(''24)'!K28</f>
        <v>19</v>
      </c>
      <c r="L28" s="91">
        <f>+'23 서구하반기(''24)'!L28+'23 下코모도리그(''24)'!L28+'24 上코모도리그(''24)'!L28+'24 上디비전리그(''24)'!L28</f>
        <v>0</v>
      </c>
      <c r="M28" s="89">
        <f>+'23 서구하반기(''24)'!M28+'23 下코모도리그(''24)'!M28+'24 上코모도리그(''24)'!M28+'24 上디비전리그(''24)'!M28</f>
        <v>1</v>
      </c>
      <c r="N28" s="52">
        <f>+'23 서구하반기(''24)'!N28+'23 下코모도리그(''24)'!N28+'24 上코모도리그(''24)'!N28+'24 上디비전리그(''24)'!N28</f>
        <v>22</v>
      </c>
      <c r="O28" s="52">
        <f>+'23 서구하반기(''24)'!O28+'23 下코모도리그(''24)'!O28+'24 上코모도리그(''24)'!O28+'24 上디비전리그(''24)'!O28</f>
        <v>17</v>
      </c>
      <c r="P28" s="90">
        <f>+O28*9/H28</f>
        <v>57.382172771668181</v>
      </c>
      <c r="Q28" s="38">
        <f>(K28+L28)/H28</f>
        <v>7.12589073635095</v>
      </c>
      <c r="R28" s="39">
        <f>I28/H28</f>
        <v>1.5001875234423054</v>
      </c>
      <c r="S28" s="39">
        <f>H28/B28</f>
        <v>0.88877777777666678</v>
      </c>
      <c r="T28" s="40">
        <f>M28/H28</f>
        <v>0.37504688086057636</v>
      </c>
      <c r="U28" s="33">
        <f>O28/N28</f>
        <v>0.77272727272727271</v>
      </c>
      <c r="V28" s="38">
        <f>(I28+K28+L28)/H28</f>
        <v>8.626078259793255</v>
      </c>
      <c r="X28" s="136">
        <f>+(L28+K28)/F28*100</f>
        <v>59.375</v>
      </c>
      <c r="Y28" s="133"/>
    </row>
    <row r="29" spans="1:25" ht="19.5" customHeight="1" x14ac:dyDescent="0.3">
      <c r="A29" s="10" t="s">
        <v>96</v>
      </c>
      <c r="B29" s="52">
        <f>+'23 서구하반기(''24)'!B29+'23 下코모도리그(''24)'!B29+'24 上코모도리그(''24)'!B29+'24 上디비전리그(''24)'!B29</f>
        <v>0</v>
      </c>
      <c r="C29" s="52">
        <f>+'23 서구하반기(''24)'!C29+'23 下코모도리그(''24)'!C29+'24 上코모도리그(''24)'!C29+'24 上디비전리그(''24)'!C29</f>
        <v>0</v>
      </c>
      <c r="D29" s="52">
        <f>+'23 서구하반기(''24)'!D29+'23 下코모도리그(''24)'!D29+'24 上코모도리그(''24)'!D29+'24 上디비전리그(''24)'!D29</f>
        <v>0</v>
      </c>
      <c r="E29" s="52">
        <f>+'23 서구하반기(''24)'!E29+'23 下코모도리그(''24)'!E29+'24 上코모도리그(''24)'!E29+'24 上디비전리그(''24)'!E29</f>
        <v>0</v>
      </c>
      <c r="F29" s="52">
        <f>+'23 서구하반기(''24)'!F29+'23 下코모도리그(''24)'!F29+'24 上코모도리그(''24)'!F29+'24 上디비전리그(''24)'!F29</f>
        <v>0</v>
      </c>
      <c r="G29" s="52">
        <f>+'23 서구하반기(''24)'!G29+'23 下코모도리그(''24)'!G29+'24 上코모도리그(''24)'!G29+'24 上디비전리그(''24)'!G29</f>
        <v>0</v>
      </c>
      <c r="H29" s="77">
        <f>+'23 서구하반기(''24)'!H29+'23 下코모도리그(''24)'!H29+'24 上코모도리그(''24)'!H29+'24 上디비전리그(''24)'!H29</f>
        <v>0</v>
      </c>
      <c r="I29" s="89">
        <f>+'23 서구하반기(''24)'!I29+'23 下코모도리그(''24)'!I29+'24 上코모도리그(''24)'!I29+'24 上디비전리그(''24)'!I29</f>
        <v>0</v>
      </c>
      <c r="J29" s="52">
        <f>+'23 서구하반기(''24)'!J29+'23 下코모도리그(''24)'!J29+'24 上코모도리그(''24)'!J29+'24 上디비전리그(''24)'!J29</f>
        <v>0</v>
      </c>
      <c r="K29" s="91">
        <f>+'23 서구하반기(''24)'!K29+'23 下코모도리그(''24)'!K29+'24 上코모도리그(''24)'!K29+'24 上디비전리그(''24)'!K29</f>
        <v>0</v>
      </c>
      <c r="L29" s="91">
        <f>+'23 서구하반기(''24)'!L29+'23 下코모도리그(''24)'!L29+'24 上코모도리그(''24)'!L29+'24 上디비전리그(''24)'!L29</f>
        <v>0</v>
      </c>
      <c r="M29" s="89">
        <f>+'23 서구하반기(''24)'!M29+'23 下코모도리그(''24)'!M29+'24 上코모도리그(''24)'!M29+'24 上디비전리그(''24)'!M29</f>
        <v>0</v>
      </c>
      <c r="N29" s="52">
        <f>+'23 서구하반기(''24)'!N29+'23 下코모도리그(''24)'!N29+'24 上코모도리그(''24)'!N29+'24 上디비전리그(''24)'!N29</f>
        <v>0</v>
      </c>
      <c r="O29" s="52">
        <f>+'23 서구하반기(''24)'!O29+'23 下코모도리그(''24)'!O29+'24 上코모도리그(''24)'!O29+'24 上디비전리그(''24)'!O29</f>
        <v>0</v>
      </c>
      <c r="P29" s="90">
        <v>0</v>
      </c>
      <c r="Q29" s="92" t="e">
        <f>(K29+L29)/H29</f>
        <v>#DIV/0!</v>
      </c>
      <c r="R29" s="93" t="e">
        <f>I29/H29</f>
        <v>#DIV/0!</v>
      </c>
      <c r="S29" s="93" t="e">
        <f>H29/B29</f>
        <v>#DIV/0!</v>
      </c>
      <c r="T29" s="94" t="e">
        <f>M29/H29</f>
        <v>#DIV/0!</v>
      </c>
      <c r="U29" s="95" t="e">
        <f>O29/N29</f>
        <v>#DIV/0!</v>
      </c>
      <c r="V29" s="92" t="e">
        <f>(I29+K29+L29)/H29</f>
        <v>#DIV/0!</v>
      </c>
      <c r="X29" s="137"/>
      <c r="Y29" s="133"/>
    </row>
    <row r="30" spans="1:25" ht="19.5" customHeight="1" x14ac:dyDescent="0.3">
      <c r="A30" s="10" t="s">
        <v>51</v>
      </c>
      <c r="B30" s="52">
        <f>+'23 서구하반기(''24)'!B30+'23 下코모도리그(''24)'!B30+'24 上코모도리그(''24)'!B30+'24 上디비전리그(''24)'!B30</f>
        <v>3</v>
      </c>
      <c r="C30" s="52">
        <f>+'23 서구하반기(''24)'!C30+'23 下코모도리그(''24)'!C30+'24 上코모도리그(''24)'!C30+'24 上디비전리그(''24)'!C30</f>
        <v>1</v>
      </c>
      <c r="D30" s="52">
        <f>+'23 서구하반기(''24)'!D30+'23 下코모도리그(''24)'!D30+'24 上코모도리그(''24)'!D30+'24 上디비전리그(''24)'!D30</f>
        <v>0</v>
      </c>
      <c r="E30" s="52">
        <f>+'23 서구하반기(''24)'!E30+'23 下코모도리그(''24)'!E30+'24 上코모도리그(''24)'!E30+'24 上디비전리그(''24)'!E30</f>
        <v>0</v>
      </c>
      <c r="F30" s="52">
        <f>+'23 서구하반기(''24)'!F30+'23 下코모도리그(''24)'!F30+'24 上코모도리그(''24)'!F30+'24 上디비전리그(''24)'!F30</f>
        <v>15</v>
      </c>
      <c r="G30" s="52">
        <f>+'23 서구하반기(''24)'!G30+'23 下코모도리그(''24)'!G30+'24 上코모도리그(''24)'!G30+'24 上디비전리그(''24)'!G30</f>
        <v>11</v>
      </c>
      <c r="H30" s="77">
        <f>+'23 서구하반기(''24)'!H30+'23 下코모도리그(''24)'!H30+'24 上코모도리그(''24)'!H30+'24 上디비전리그(''24)'!H30</f>
        <v>1.3333330000000001</v>
      </c>
      <c r="I30" s="89">
        <f>+'23 서구하반기(''24)'!I30+'23 下코모도리그(''24)'!I30+'24 上코모도리그(''24)'!I30+'24 上디비전리그(''24)'!I30</f>
        <v>4</v>
      </c>
      <c r="J30" s="52">
        <f>+'23 서구하반기(''24)'!J30+'23 下코모도리그(''24)'!J30+'24 上코모도리그(''24)'!J30+'24 上디비전리그(''24)'!J30</f>
        <v>0</v>
      </c>
      <c r="K30" s="91">
        <f>+'23 서구하반기(''24)'!K30+'23 下코모도리그(''24)'!K30+'24 上코모도리그(''24)'!K30+'24 上디비전리그(''24)'!K30</f>
        <v>4</v>
      </c>
      <c r="L30" s="91">
        <f>+'23 서구하반기(''24)'!L30+'23 下코모도리그(''24)'!L30+'24 上코모도리그(''24)'!L30+'24 上디비전리그(''24)'!L30</f>
        <v>0</v>
      </c>
      <c r="M30" s="89">
        <f>+'23 서구하반기(''24)'!M30+'23 下코모도리그(''24)'!M30+'24 上코모도리그(''24)'!M30+'24 上디비전리그(''24)'!M30</f>
        <v>2</v>
      </c>
      <c r="N30" s="52">
        <f>+'23 서구하반기(''24)'!N30+'23 下코모도리그(''24)'!N30+'24 上코모도리그(''24)'!N30+'24 上디비전리그(''24)'!N30</f>
        <v>7</v>
      </c>
      <c r="O30" s="52">
        <f>+'23 서구하반기(''24)'!O30+'23 下코모도리그(''24)'!O30+'24 上코모도리그(''24)'!O30+'24 上디비전리그(''24)'!O30</f>
        <v>1</v>
      </c>
      <c r="P30" s="90">
        <f t="shared" ref="P30:P37" si="12">+O30*9/H30</f>
        <v>6.7500016875004212</v>
      </c>
      <c r="Q30" s="38">
        <f>(K30+L30)/H30</f>
        <v>3.0000007500001873</v>
      </c>
      <c r="R30" s="39">
        <f>I30/H30</f>
        <v>3.0000007500001873</v>
      </c>
      <c r="S30" s="39">
        <f>H30/B30</f>
        <v>0.44444433333333339</v>
      </c>
      <c r="T30" s="40">
        <f>M30/H30</f>
        <v>1.5000003750000936</v>
      </c>
      <c r="U30" s="33">
        <f>O30/N30</f>
        <v>0.14285714285714285</v>
      </c>
      <c r="V30" s="38">
        <f>(I30+K30+L30)/H30</f>
        <v>6.0000015000003746</v>
      </c>
      <c r="X30" s="136">
        <f t="shared" ref="X30:X37" si="13">+(L30+K30)/F30*100</f>
        <v>26.666666666666668</v>
      </c>
      <c r="Y30" s="133"/>
    </row>
    <row r="31" spans="1:25" ht="19.5" customHeight="1" x14ac:dyDescent="0.3">
      <c r="A31" s="10" t="s">
        <v>15</v>
      </c>
      <c r="B31" s="52">
        <f>+'23 서구하반기(''24)'!B31+'23 下코모도리그(''24)'!B31+'24 上코모도리그(''24)'!B31+'24 上디비전리그(''24)'!B31</f>
        <v>15</v>
      </c>
      <c r="C31" s="52">
        <f>+'23 서구하반기(''24)'!C31+'23 下코모도리그(''24)'!C31+'24 上코모도리그(''24)'!C31+'24 上디비전리그(''24)'!C31</f>
        <v>8</v>
      </c>
      <c r="D31" s="52">
        <f>+'23 서구하반기(''24)'!D31+'23 下코모도리그(''24)'!D31+'24 上코모도리그(''24)'!D31+'24 上디비전리그(''24)'!D31</f>
        <v>3</v>
      </c>
      <c r="E31" s="52">
        <f>+'23 서구하반기(''24)'!E31+'23 下코모도리그(''24)'!E31+'24 上코모도리그(''24)'!E31+'24 上디비전리그(''24)'!E31</f>
        <v>1</v>
      </c>
      <c r="F31" s="52">
        <f>+'23 서구하반기(''24)'!F31+'23 下코모도리그(''24)'!F31+'24 上코모도리그(''24)'!F31+'24 上디비전리그(''24)'!F31</f>
        <v>293</v>
      </c>
      <c r="G31" s="52">
        <f>+'23 서구하반기(''24)'!G31+'23 下코모도리그(''24)'!G31+'24 上코모도리그(''24)'!G31+'24 上디비전리그(''24)'!G31</f>
        <v>254</v>
      </c>
      <c r="H31" s="77">
        <f>+'23 서구하반기(''24)'!H31+'23 下코모도리그(''24)'!H31+'24 上코모도리그(''24)'!H31+'24 上디비전리그(''24)'!H31</f>
        <v>55</v>
      </c>
      <c r="I31" s="89">
        <f>+'23 서구하반기(''24)'!I31+'23 下코모도리그(''24)'!I31+'24 上코모도리그(''24)'!I31+'24 上디비전리그(''24)'!I31</f>
        <v>64</v>
      </c>
      <c r="J31" s="52">
        <f>+'23 서구하반기(''24)'!J31+'23 下코모도리그(''24)'!J31+'24 上코모도리그(''24)'!J31+'24 上디비전리그(''24)'!J31</f>
        <v>1</v>
      </c>
      <c r="K31" s="91">
        <f>+'23 서구하반기(''24)'!K31+'23 下코모도리그(''24)'!K31+'24 上코모도리그(''24)'!K31+'24 上디비전리그(''24)'!K31</f>
        <v>38</v>
      </c>
      <c r="L31" s="91">
        <f>+'23 서구하반기(''24)'!L31+'23 下코모도리그(''24)'!L31+'24 上코모도리그(''24)'!L31+'24 上디비전리그(''24)'!L31</f>
        <v>10</v>
      </c>
      <c r="M31" s="89">
        <f>+'23 서구하반기(''24)'!M31+'23 下코모도리그(''24)'!M31+'24 上코모도리그(''24)'!M31+'24 上디비전리그(''24)'!M31</f>
        <v>43</v>
      </c>
      <c r="N31" s="52">
        <f>+'23 서구하반기(''24)'!N31+'23 下코모도리그(''24)'!N31+'24 上코모도리그(''24)'!N31+'24 上디비전리그(''24)'!N31</f>
        <v>69</v>
      </c>
      <c r="O31" s="52">
        <f>+'23 서구하반기(''24)'!O31+'23 下코모도리그(''24)'!O31+'24 上코모도리그(''24)'!O31+'24 上디비전리그(''24)'!O31</f>
        <v>47</v>
      </c>
      <c r="P31" s="90">
        <f t="shared" si="12"/>
        <v>7.6909090909090905</v>
      </c>
      <c r="Q31" s="38">
        <f>(K31+L31)/H31</f>
        <v>0.87272727272727268</v>
      </c>
      <c r="R31" s="39">
        <f>I31/H31</f>
        <v>1.1636363636363636</v>
      </c>
      <c r="S31" s="39">
        <f>H31/B31</f>
        <v>3.6666666666666665</v>
      </c>
      <c r="T31" s="40">
        <f>M31/H31</f>
        <v>0.78181818181818186</v>
      </c>
      <c r="U31" s="33">
        <f>O31/N31</f>
        <v>0.6811594202898551</v>
      </c>
      <c r="V31" s="38">
        <f>(I31+K31+L31)/H31</f>
        <v>2.0363636363636362</v>
      </c>
      <c r="X31" s="136">
        <f t="shared" si="13"/>
        <v>16.382252559726961</v>
      </c>
      <c r="Y31" s="133"/>
    </row>
    <row r="32" spans="1:25" ht="19.5" customHeight="1" x14ac:dyDescent="0.3">
      <c r="A32" s="10" t="s">
        <v>130</v>
      </c>
      <c r="B32" s="52">
        <f>'24 上코모도리그(''24)'!B32+'24 上디비전리그(''24)'!B32</f>
        <v>1</v>
      </c>
      <c r="C32" s="52">
        <f>'24 上코모도리그(''24)'!C32+'24 上디비전리그(''24)'!C32</f>
        <v>0</v>
      </c>
      <c r="D32" s="52">
        <f>'24 上코모도리그(''24)'!D32+'24 上디비전리그(''24)'!D32</f>
        <v>0</v>
      </c>
      <c r="E32" s="52">
        <f>'24 上코모도리그(''24)'!E32+'24 上디비전리그(''24)'!E32</f>
        <v>0</v>
      </c>
      <c r="F32" s="52">
        <f>'24 上코모도리그(''24)'!F32+'24 上디비전리그(''24)'!F32</f>
        <v>3</v>
      </c>
      <c r="G32" s="52">
        <f>'24 上코모도리그(''24)'!G32+'24 上디비전리그(''24)'!G32</f>
        <v>1</v>
      </c>
      <c r="H32" s="77">
        <f>'24 上코모도리그(''24)'!H32+'24 上디비전리그(''24)'!H32</f>
        <v>0.3333333</v>
      </c>
      <c r="I32" s="89">
        <f>'24 上코모도리그(''24)'!I32+'24 上디비전리그(''24)'!I32</f>
        <v>0</v>
      </c>
      <c r="J32" s="52">
        <f>'24 上코모도리그(''24)'!J32+'24 上디비전리그(''24)'!J32</f>
        <v>0</v>
      </c>
      <c r="K32" s="91">
        <f>'24 上코모도리그(''24)'!K32+'24 上디비전리그(''24)'!K32</f>
        <v>2</v>
      </c>
      <c r="L32" s="91">
        <f>'24 上코모도리그(''24)'!L32+'24 上디비전리그(''24)'!L32</f>
        <v>0</v>
      </c>
      <c r="M32" s="89">
        <f>'24 上코모도리그(''24)'!M32+'24 上디비전리그(''24)'!M32</f>
        <v>0</v>
      </c>
      <c r="N32" s="52">
        <f>'24 上코모도리그(''24)'!N32+'24 上디비전리그(''24)'!N32</f>
        <v>0</v>
      </c>
      <c r="O32" s="52">
        <f>'24 上코모도리그(''24)'!O32+'24 上디비전리그(''24)'!O32</f>
        <v>0</v>
      </c>
      <c r="P32" s="90">
        <f t="shared" si="12"/>
        <v>0</v>
      </c>
      <c r="Q32" s="38"/>
      <c r="R32" s="39"/>
      <c r="S32" s="39"/>
      <c r="T32" s="40"/>
      <c r="U32" s="33"/>
      <c r="V32" s="38"/>
      <c r="X32" s="136">
        <f t="shared" si="13"/>
        <v>66.666666666666657</v>
      </c>
      <c r="Y32" s="133"/>
    </row>
    <row r="33" spans="1:25" ht="19.5" customHeight="1" x14ac:dyDescent="0.3">
      <c r="A33" s="10" t="s">
        <v>50</v>
      </c>
      <c r="B33" s="52">
        <f>+'23 서구하반기(''24)'!B32+'23 下코모도리그(''24)'!B32+'24 上코모도리그(''24)'!B33+'24 上디비전리그(''24)'!B33</f>
        <v>7</v>
      </c>
      <c r="C33" s="52">
        <f>+'23 서구하반기(''24)'!C32+'23 下코모도리그(''24)'!C32+'24 上코모도리그(''24)'!C33+'24 上디비전리그(''24)'!C33</f>
        <v>2</v>
      </c>
      <c r="D33" s="52">
        <f>+'23 서구하반기(''24)'!D32+'23 下코모도리그(''24)'!D32+'24 上코모도리그(''24)'!D33+'24 上디비전리그(''24)'!D33</f>
        <v>2</v>
      </c>
      <c r="E33" s="52">
        <f>+'23 서구하반기(''24)'!E32+'23 下코모도리그(''24)'!E32+'24 上코모도리그(''24)'!E33+'24 上디비전리그(''24)'!E33</f>
        <v>0</v>
      </c>
      <c r="F33" s="52">
        <f>+'23 서구하반기(''24)'!F32+'23 下코모도리그(''24)'!F32+'24 上코모도리그(''24)'!F33+'24 上디비전리그(''24)'!F33</f>
        <v>64</v>
      </c>
      <c r="G33" s="52">
        <f>+'23 서구하반기(''24)'!G32+'23 下코모도리그(''24)'!G32+'24 上코모도리그(''24)'!G33+'24 上디비전리그(''24)'!G33</f>
        <v>42</v>
      </c>
      <c r="H33" s="77">
        <f>+'23 서구하반기(''24)'!H32+'23 下코모도리그(''24)'!H32+'24 上코모도리그(''24)'!H33+'24 上디비전리그(''24)'!H33</f>
        <v>7.6666600000000003</v>
      </c>
      <c r="I33" s="89">
        <f>+'23 서구하반기(''24)'!I32+'23 下코모도리그(''24)'!I32+'24 上코모도리그(''24)'!I33+'24 上디비전리그(''24)'!I33</f>
        <v>17</v>
      </c>
      <c r="J33" s="52">
        <f>+'23 서구하반기(''24)'!J32+'23 下코모도리그(''24)'!J32+'24 上코모도리그(''24)'!J33+'24 上디비전리그(''24)'!J33</f>
        <v>0</v>
      </c>
      <c r="K33" s="91">
        <f>+'23 서구하반기(''24)'!K32+'23 下코모도리그(''24)'!K32+'24 上코모도리그(''24)'!K33+'24 上디비전리그(''24)'!K33</f>
        <v>23</v>
      </c>
      <c r="L33" s="91">
        <f>+'23 서구하반기(''24)'!L32+'23 下코모도리그(''24)'!L32+'24 上코모도리그(''24)'!L33+'24 上디비전리그(''24)'!L33</f>
        <v>1</v>
      </c>
      <c r="M33" s="89">
        <f>+'23 서구하반기(''24)'!M32+'23 下코모도리그(''24)'!M32+'24 上코모도리그(''24)'!M33+'24 上디비전리그(''24)'!M33</f>
        <v>6</v>
      </c>
      <c r="N33" s="52">
        <f>+'23 서구하반기(''24)'!N32+'23 下코모도리그(''24)'!N32+'24 上코모도리그(''24)'!N33+'24 上디비전리그(''24)'!N33</f>
        <v>29</v>
      </c>
      <c r="O33" s="52">
        <f>+'23 서구하반기(''24)'!O32+'23 下코모도리그(''24)'!O32+'24 上코모도리그(''24)'!O33+'24 上디비전리그(''24)'!O33</f>
        <v>27</v>
      </c>
      <c r="P33" s="90">
        <f t="shared" si="12"/>
        <v>31.69567973537368</v>
      </c>
      <c r="Q33" s="38">
        <f>(K33+L33)/H33</f>
        <v>3.1304375047282651</v>
      </c>
      <c r="R33" s="39">
        <f>I33/H33</f>
        <v>2.2173932325158541</v>
      </c>
      <c r="S33" s="39">
        <f>H33/B33</f>
        <v>1.0952371428571428</v>
      </c>
      <c r="T33" s="40">
        <f>M33/H33</f>
        <v>0.78260937618206627</v>
      </c>
      <c r="U33" s="33">
        <f>O33/N33</f>
        <v>0.93103448275862066</v>
      </c>
      <c r="V33" s="38">
        <f>(I33+K33+L33)/H33</f>
        <v>5.3478307372441192</v>
      </c>
      <c r="X33" s="136">
        <f t="shared" si="13"/>
        <v>37.5</v>
      </c>
      <c r="Y33" s="133"/>
    </row>
    <row r="34" spans="1:25" ht="19.5" customHeight="1" x14ac:dyDescent="0.3">
      <c r="A34" s="10" t="s">
        <v>33</v>
      </c>
      <c r="B34" s="52">
        <f>+'23 서구하반기(''24)'!B33+'23 下코모도리그(''24)'!B33+'24 上코모도리그(''24)'!B34+'24 上디비전리그(''24)'!B34</f>
        <v>10</v>
      </c>
      <c r="C34" s="52">
        <f>+'23 서구하반기(''24)'!C33+'23 下코모도리그(''24)'!C33+'24 上코모도리그(''24)'!C34+'24 上디비전리그(''24)'!C34</f>
        <v>2</v>
      </c>
      <c r="D34" s="52">
        <f>+'23 서구하반기(''24)'!D33+'23 下코모도리그(''24)'!D33+'24 上코모도리그(''24)'!D34+'24 上디비전리그(''24)'!D34</f>
        <v>3</v>
      </c>
      <c r="E34" s="52">
        <f>+'23 서구하반기(''24)'!E33+'23 下코모도리그(''24)'!E33+'24 上코모도리그(''24)'!E34+'24 上디비전리그(''24)'!E34</f>
        <v>0</v>
      </c>
      <c r="F34" s="52">
        <f>+'23 서구하반기(''24)'!F33+'23 下코모도리그(''24)'!F33+'24 上코모도리그(''24)'!F34+'24 上디비전리그(''24)'!F34</f>
        <v>170</v>
      </c>
      <c r="G34" s="52">
        <f>+'23 서구하반기(''24)'!G33+'23 下코모도리그(''24)'!G33+'24 上코모도리그(''24)'!G34+'24 上디비전리그(''24)'!G34</f>
        <v>125</v>
      </c>
      <c r="H34" s="77">
        <f>+'23 서구하반기(''24)'!H33+'23 下코모도리그(''24)'!H33+'24 上코모도리그(''24)'!H34+'24 上디비전리그(''24)'!H34</f>
        <v>22.999966000000001</v>
      </c>
      <c r="I34" s="89">
        <f>+'23 서구하반기(''24)'!I33+'23 下코모도리그(''24)'!I33+'24 上코모도리그(''24)'!I34+'24 上디비전리그(''24)'!I34</f>
        <v>65</v>
      </c>
      <c r="J34" s="52">
        <f>+'23 서구하반기(''24)'!J33+'23 下코모도리그(''24)'!J33+'24 上코모도리그(''24)'!J34+'24 上디비전리그(''24)'!J34</f>
        <v>1</v>
      </c>
      <c r="K34" s="91">
        <f>+'23 서구하반기(''24)'!K33+'23 下코모도리그(''24)'!K33+'24 上코모도리그(''24)'!K34+'24 上디비전리그(''24)'!K34</f>
        <v>32</v>
      </c>
      <c r="L34" s="91">
        <f>+'23 서구하반기(''24)'!L33+'23 下코모도리그(''24)'!L33+'24 上코모도리그(''24)'!L34+'24 上디비전리그(''24)'!L34</f>
        <v>9</v>
      </c>
      <c r="M34" s="89">
        <f>+'23 서구하반기(''24)'!M33+'23 下코모도리그(''24)'!M33+'24 上코모도리그(''24)'!M34+'24 上디비전리그(''24)'!M34</f>
        <v>26</v>
      </c>
      <c r="N34" s="52">
        <f>+'23 서구하반기(''24)'!N33+'23 下코모도리그(''24)'!N33+'24 上코모도리그(''24)'!N34+'24 上디비전리그(''24)'!N34</f>
        <v>74</v>
      </c>
      <c r="O34" s="52">
        <f>+'23 서구하반기(''24)'!O33+'23 下코모도리그(''24)'!O33+'24 上코모도리그(''24)'!O34+'24 上디비전리그(''24)'!O34</f>
        <v>62</v>
      </c>
      <c r="P34" s="90">
        <f t="shared" si="12"/>
        <v>24.260905429164549</v>
      </c>
      <c r="Q34" s="38">
        <f>(K34+L34)/H34</f>
        <v>1.7826113308167499</v>
      </c>
      <c r="R34" s="39">
        <f>I34/H34</f>
        <v>2.8260911342216768</v>
      </c>
      <c r="S34" s="39">
        <f>H34/B34</f>
        <v>2.2999966000000001</v>
      </c>
      <c r="T34" s="40">
        <f>M34/H34</f>
        <v>1.1304364536886706</v>
      </c>
      <c r="U34" s="33">
        <f>O34/N34</f>
        <v>0.83783783783783783</v>
      </c>
      <c r="V34" s="38">
        <f>(I34+K34+L34)/H34</f>
        <v>4.6087024650384265</v>
      </c>
      <c r="X34" s="136">
        <f t="shared" si="13"/>
        <v>24.117647058823529</v>
      </c>
      <c r="Y34" s="133"/>
    </row>
    <row r="35" spans="1:25" ht="19.5" customHeight="1" x14ac:dyDescent="0.3">
      <c r="A35" s="10" t="s">
        <v>129</v>
      </c>
      <c r="B35" s="52">
        <f>'24 上코모도리그(''24)'!B35+'24 上디비전리그(''24)'!B35</f>
        <v>4</v>
      </c>
      <c r="C35" s="52">
        <f>'24 上코모도리그(''24)'!C35+'24 上디비전리그(''24)'!C35</f>
        <v>0</v>
      </c>
      <c r="D35" s="52">
        <f>'24 上코모도리그(''24)'!D35+'24 上디비전리그(''24)'!D35</f>
        <v>2</v>
      </c>
      <c r="E35" s="52">
        <f>'24 上코모도리그(''24)'!E35+'24 上디비전리그(''24)'!E35</f>
        <v>0</v>
      </c>
      <c r="F35" s="52">
        <f>'24 上코모도리그(''24)'!F35+'24 上디비전리그(''24)'!F35</f>
        <v>50</v>
      </c>
      <c r="G35" s="52">
        <f>'24 上코모도리그(''24)'!G35+'24 上디비전리그(''24)'!G35</f>
        <v>41</v>
      </c>
      <c r="H35" s="77">
        <f>'24 上코모도리그(''24)'!H35+'24 上디비전리그(''24)'!H35</f>
        <v>4.6666666666600003</v>
      </c>
      <c r="I35" s="89">
        <f>'24 上코모도리그(''24)'!I35+'24 上디비전리그(''24)'!I35</f>
        <v>25</v>
      </c>
      <c r="J35" s="52">
        <f>'24 上코모도리그(''24)'!J35+'24 上디비전리그(''24)'!J35</f>
        <v>2</v>
      </c>
      <c r="K35" s="91">
        <f>'24 上코모도리그(''24)'!K35+'24 上디비전리그(''24)'!K35</f>
        <v>7</v>
      </c>
      <c r="L35" s="91">
        <f>'24 上코모도리그(''24)'!L35+'24 上디비전리그(''24)'!L35</f>
        <v>2</v>
      </c>
      <c r="M35" s="89">
        <f>'24 上코모도리그(''24)'!M35+'24 上디비전리그(''24)'!M35</f>
        <v>5</v>
      </c>
      <c r="N35" s="52">
        <f>'24 上코모도리그(''24)'!N35+'24 上디비전리그(''24)'!N35</f>
        <v>31</v>
      </c>
      <c r="O35" s="52">
        <f>'24 上코모도리그(''24)'!O35+'24 上디비전리그(''24)'!O35</f>
        <v>23</v>
      </c>
      <c r="P35" s="90">
        <f t="shared" si="12"/>
        <v>44.35714285720622</v>
      </c>
      <c r="Q35" s="38">
        <f>(K35+L35)/H35</f>
        <v>1.9285714285741835</v>
      </c>
      <c r="R35" s="39">
        <f>I35/H35</f>
        <v>5.3571428571505102</v>
      </c>
      <c r="S35" s="39">
        <f>H35/B35</f>
        <v>1.1666666666650001</v>
      </c>
      <c r="T35" s="40">
        <f>M35/H35</f>
        <v>1.071428571430102</v>
      </c>
      <c r="U35" s="33">
        <f>O35/N35</f>
        <v>0.74193548387096775</v>
      </c>
      <c r="V35" s="38">
        <f>(I35+K35+L35)/H35</f>
        <v>7.2857142857246933</v>
      </c>
      <c r="X35" s="136">
        <f t="shared" si="13"/>
        <v>18</v>
      </c>
      <c r="Y35" s="133"/>
    </row>
    <row r="36" spans="1:25" ht="19.5" customHeight="1" x14ac:dyDescent="0.3">
      <c r="A36" s="10" t="s">
        <v>47</v>
      </c>
      <c r="B36" s="52">
        <f>+'23 서구하반기(''24)'!B34+'23 下코모도리그(''24)'!B34+'24 上코모도리그(''24)'!B36+'24 上디비전리그(''24)'!B36</f>
        <v>2</v>
      </c>
      <c r="C36" s="52">
        <f>+'23 서구하반기(''24)'!C34+'23 下코모도리그(''24)'!C34+'24 上코모도리그(''24)'!C36+'24 上디비전리그(''24)'!C36</f>
        <v>0</v>
      </c>
      <c r="D36" s="52">
        <f>+'23 서구하반기(''24)'!D34+'23 下코모도리그(''24)'!D34+'24 上코모도리그(''24)'!D36+'24 上디비전리그(''24)'!D36</f>
        <v>0</v>
      </c>
      <c r="E36" s="52">
        <f>+'23 서구하반기(''24)'!E34+'23 下코모도리그(''24)'!E34+'24 上코모도리그(''24)'!E36+'24 上디비전리그(''24)'!E36</f>
        <v>1</v>
      </c>
      <c r="F36" s="52">
        <f>+'23 서구하반기(''24)'!F34+'23 下코모도리그(''24)'!F34+'24 上코모도리그(''24)'!F36+'24 上디비전리그(''24)'!F36</f>
        <v>5</v>
      </c>
      <c r="G36" s="52">
        <f>+'23 서구하반기(''24)'!G34+'23 下코모도리그(''24)'!G34+'24 上코모도리그(''24)'!G36+'24 上디비전리그(''24)'!G36</f>
        <v>2</v>
      </c>
      <c r="H36" s="77">
        <f>+'23 서구하반기(''24)'!H34+'23 下코모도리그(''24)'!H34+'24 上코모도리그(''24)'!H36+'24 上디비전리그(''24)'!H36</f>
        <v>0.66666666333300006</v>
      </c>
      <c r="I36" s="89">
        <f>+'23 서구하반기(''24)'!I34+'23 下코모도리그(''24)'!I34+'24 上코모도리그(''24)'!I36+'24 上디비전리그(''24)'!I36</f>
        <v>0</v>
      </c>
      <c r="J36" s="52">
        <f>+'23 서구하반기(''24)'!J34+'23 下코모도리그(''24)'!J34+'24 上코모도리그(''24)'!J36+'24 上디비전리그(''24)'!J36</f>
        <v>0</v>
      </c>
      <c r="K36" s="91">
        <f>+'23 서구하반기(''24)'!K34+'23 下코모도리그(''24)'!K34+'24 上코모도리그(''24)'!K36+'24 上디비전리그(''24)'!K36</f>
        <v>2</v>
      </c>
      <c r="L36" s="91">
        <f>+'23 서구하반기(''24)'!L34+'23 下코모도리그(''24)'!L34+'24 上코모도리그(''24)'!L36+'24 上디비전리그(''24)'!L36</f>
        <v>1</v>
      </c>
      <c r="M36" s="89">
        <f>+'23 서구하반기(''24)'!M34+'23 下코모도리그(''24)'!M34+'24 上코모도리그(''24)'!M36+'24 上디비전리그(''24)'!M36</f>
        <v>0</v>
      </c>
      <c r="N36" s="52">
        <f>+'23 서구하반기(''24)'!N34+'23 下코모도리그(''24)'!N34+'24 上코모도리그(''24)'!N36+'24 上디비전리그(''24)'!N36</f>
        <v>1</v>
      </c>
      <c r="O36" s="52">
        <f>+'23 서구하반기(''24)'!O34+'23 下코모도리그(''24)'!O34+'24 上코모도리그(''24)'!O36+'24 上디비전리그(''24)'!O36</f>
        <v>0</v>
      </c>
      <c r="P36" s="90">
        <f t="shared" si="12"/>
        <v>0</v>
      </c>
      <c r="Q36" s="38">
        <f>(K36+L36)/H36</f>
        <v>4.5000000225022498</v>
      </c>
      <c r="R36" s="39">
        <f>I36/H36</f>
        <v>0</v>
      </c>
      <c r="S36" s="39">
        <f>H36/B36</f>
        <v>0.33333333166650003</v>
      </c>
      <c r="T36" s="40">
        <f>M36/H36</f>
        <v>0</v>
      </c>
      <c r="U36" s="33">
        <f>O36/N36</f>
        <v>0</v>
      </c>
      <c r="V36" s="38">
        <f>(I36+K36+L36)/H36</f>
        <v>4.5000000225022498</v>
      </c>
      <c r="X36" s="136">
        <f t="shared" si="13"/>
        <v>60</v>
      </c>
      <c r="Y36" s="133"/>
    </row>
    <row r="37" spans="1:25" ht="19.5" customHeight="1" x14ac:dyDescent="0.3">
      <c r="A37" s="10" t="s">
        <v>22</v>
      </c>
      <c r="B37" s="52">
        <f>+'23 서구하반기(''24)'!B35+'23 下코모도리그(''24)'!B35+'24 上코모도리그(''24)'!B37+'24 上디비전리그(''24)'!B37</f>
        <v>14</v>
      </c>
      <c r="C37" s="52">
        <f>+'23 서구하반기(''24)'!C35+'23 下코모도리그(''24)'!C35+'24 上코모도리그(''24)'!C37+'24 上디비전리그(''24)'!C37</f>
        <v>3</v>
      </c>
      <c r="D37" s="52">
        <f>+'23 서구하반기(''24)'!D35+'23 下코모도리그(''24)'!D35+'24 上코모도리그(''24)'!D37+'24 上디비전리그(''24)'!D37</f>
        <v>3</v>
      </c>
      <c r="E37" s="52">
        <f>+'23 서구하반기(''24)'!E35+'23 下코모도리그(''24)'!E35+'24 上코모도리그(''24)'!E37+'24 上디비전리그(''24)'!E37</f>
        <v>0</v>
      </c>
      <c r="F37" s="52">
        <f>+'23 서구하반기(''24)'!F35+'23 下코모도리그(''24)'!F35+'24 上코모도리그(''24)'!F37+'24 上디비전리그(''24)'!F37</f>
        <v>160</v>
      </c>
      <c r="G37" s="52">
        <f>+'23 서구하반기(''24)'!G35+'23 下코모도리그(''24)'!G35+'24 上코모도리그(''24)'!G37+'24 上디비전리그(''24)'!G37</f>
        <v>113</v>
      </c>
      <c r="H37" s="77">
        <f>+'23 서구하반기(''24)'!H35+'23 下코모도리그(''24)'!H35+'24 上코모도리그(''24)'!H37+'24 上디비전리그(''24)'!H37</f>
        <v>26.666666320000001</v>
      </c>
      <c r="I37" s="89">
        <f>+'23 서구하반기(''24)'!I35+'23 下코모도리그(''24)'!I35+'24 上코모도리그(''24)'!I37+'24 上디비전리그(''24)'!I37</f>
        <v>31</v>
      </c>
      <c r="J37" s="52">
        <f>+'23 서구하반기(''24)'!J35+'23 下코모도리그(''24)'!J35+'24 上코모도리그(''24)'!J37+'24 上디비전리그(''24)'!J37</f>
        <v>0</v>
      </c>
      <c r="K37" s="91">
        <f>+'23 서구하반기(''24)'!K35+'23 下코모도리그(''24)'!K35+'24 上코모도리그(''24)'!K37+'24 上디비전리그(''24)'!K37</f>
        <v>33</v>
      </c>
      <c r="L37" s="91">
        <f>+'23 서구하반기(''24)'!L35+'23 下코모도리그(''24)'!L35+'24 上코모도리그(''24)'!L37+'24 上디비전리그(''24)'!L37</f>
        <v>10</v>
      </c>
      <c r="M37" s="89">
        <f>+'23 서구하반기(''24)'!M35+'23 下코모도리그(''24)'!M35+'24 上코모도리그(''24)'!M37+'24 上디비전리그(''24)'!M37</f>
        <v>45</v>
      </c>
      <c r="N37" s="52">
        <f>+'23 서구하반기(''24)'!N35+'23 下코모도리그(''24)'!N35+'24 上코모도리그(''24)'!N37+'24 上디비전리그(''24)'!N37</f>
        <v>42</v>
      </c>
      <c r="O37" s="52">
        <f>+'23 서구하반기(''24)'!O35+'23 下코모도리그(''24)'!O35+'24 上코모도리그(''24)'!O37+'24 上디비전리그(''24)'!O37</f>
        <v>35</v>
      </c>
      <c r="P37" s="90">
        <f t="shared" si="12"/>
        <v>11.812500153562501</v>
      </c>
      <c r="Q37" s="38">
        <f>(K37+L37)/H37</f>
        <v>1.6125000209625002</v>
      </c>
      <c r="R37" s="39">
        <f>I37/H37</f>
        <v>1.1625000151125002</v>
      </c>
      <c r="S37" s="39">
        <f>H37/B37</f>
        <v>1.9047618800000001</v>
      </c>
      <c r="T37" s="40">
        <f>M37/H37</f>
        <v>1.6875000219375003</v>
      </c>
      <c r="U37" s="33">
        <f>O37/N37</f>
        <v>0.83333333333333337</v>
      </c>
      <c r="V37" s="38">
        <f>(I37+K37+L37)/H37</f>
        <v>2.7750000360750002</v>
      </c>
      <c r="X37" s="136">
        <f t="shared" si="13"/>
        <v>26.875</v>
      </c>
      <c r="Y37" s="133"/>
    </row>
    <row r="38" spans="1:25" ht="19.5" customHeight="1" x14ac:dyDescent="0.3">
      <c r="A38" s="11" t="s">
        <v>10</v>
      </c>
      <c r="B38" s="11"/>
      <c r="C38" s="11">
        <f t="shared" ref="C38:O38" si="14">SUM(C28:C37)</f>
        <v>16</v>
      </c>
      <c r="D38" s="11">
        <f t="shared" si="14"/>
        <v>13</v>
      </c>
      <c r="E38" s="11">
        <f t="shared" si="14"/>
        <v>2</v>
      </c>
      <c r="F38" s="11">
        <f t="shared" si="14"/>
        <v>792</v>
      </c>
      <c r="G38" s="11">
        <f t="shared" si="14"/>
        <v>601</v>
      </c>
      <c r="H38" s="15">
        <f t="shared" si="14"/>
        <v>121.99962528332301</v>
      </c>
      <c r="I38" s="11">
        <f t="shared" si="14"/>
        <v>210</v>
      </c>
      <c r="J38" s="11">
        <f t="shared" si="14"/>
        <v>4</v>
      </c>
      <c r="K38" s="11">
        <f t="shared" si="14"/>
        <v>160</v>
      </c>
      <c r="L38" s="11">
        <f t="shared" si="14"/>
        <v>33</v>
      </c>
      <c r="M38" s="11">
        <f t="shared" si="14"/>
        <v>128</v>
      </c>
      <c r="N38" s="11">
        <f t="shared" si="14"/>
        <v>275</v>
      </c>
      <c r="O38" s="11">
        <f t="shared" si="14"/>
        <v>212</v>
      </c>
      <c r="P38" s="16">
        <f t="shared" ref="P38" si="15">+O38*9/H38</f>
        <v>15.639392297877967</v>
      </c>
      <c r="Q38" s="34">
        <f t="shared" ref="Q38" si="16">(K38+L38)/H38</f>
        <v>1.581972072059983</v>
      </c>
      <c r="R38" s="35">
        <f t="shared" ref="R38" si="17">I38/H38</f>
        <v>1.7213167623450591</v>
      </c>
      <c r="S38" s="35"/>
      <c r="T38" s="36">
        <f t="shared" ref="T38" si="18">M38/H38</f>
        <v>1.0491835503817504</v>
      </c>
      <c r="U38" s="37">
        <f t="shared" ref="U38" si="19">O38/N38</f>
        <v>0.77090909090909088</v>
      </c>
      <c r="V38" s="34">
        <f t="shared" ref="V38" si="20">(I38+K38+L38)/H38</f>
        <v>3.3032888344050422</v>
      </c>
      <c r="X38" s="34"/>
      <c r="Y38" s="133"/>
    </row>
    <row r="41" spans="1:25" x14ac:dyDescent="0.3">
      <c r="G41">
        <f>+(K38+L38)/F38</f>
        <v>0.24368686868686867</v>
      </c>
    </row>
  </sheetData>
  <sortState xmlns:xlrd2="http://schemas.microsoft.com/office/spreadsheetml/2017/richdata2" ref="A4:X23">
    <sortCondition ref="A4:A23"/>
  </sortState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35"/>
  <sheetViews>
    <sheetView zoomScale="70" zoomScaleNormal="70" zoomScaleSheetLayoutView="75" workbookViewId="0">
      <selection activeCell="O46" sqref="O46"/>
    </sheetView>
  </sheetViews>
  <sheetFormatPr defaultColWidth="9" defaultRowHeight="16.5" x14ac:dyDescent="0.3"/>
  <cols>
    <col min="1" max="17" width="8.125" customWidth="1"/>
  </cols>
  <sheetData>
    <row r="1" spans="1:18" ht="26.25" x14ac:dyDescent="0.3">
      <c r="A1" s="24" t="s">
        <v>63</v>
      </c>
      <c r="B1" s="24"/>
    </row>
    <row r="2" spans="1:18" ht="17.25" x14ac:dyDescent="0.3">
      <c r="A2" s="4" t="s">
        <v>1</v>
      </c>
    </row>
    <row r="3" spans="1:18" ht="17.25" x14ac:dyDescent="0.3">
      <c r="A3" s="42" t="s">
        <v>27</v>
      </c>
      <c r="B3" s="43" t="s">
        <v>46</v>
      </c>
      <c r="C3" s="43" t="s">
        <v>57</v>
      </c>
      <c r="D3" s="43" t="s">
        <v>19</v>
      </c>
      <c r="E3" s="43" t="s">
        <v>38</v>
      </c>
      <c r="F3" s="43" t="s">
        <v>53</v>
      </c>
      <c r="G3" s="43" t="s">
        <v>81</v>
      </c>
      <c r="H3" s="43" t="s">
        <v>82</v>
      </c>
      <c r="I3" s="43" t="s">
        <v>83</v>
      </c>
      <c r="J3" s="43" t="s">
        <v>84</v>
      </c>
      <c r="K3" s="43" t="s">
        <v>31</v>
      </c>
      <c r="L3" s="43" t="s">
        <v>36</v>
      </c>
      <c r="M3" s="43" t="s">
        <v>40</v>
      </c>
      <c r="N3" s="43" t="s">
        <v>29</v>
      </c>
      <c r="O3" s="43" t="s">
        <v>58</v>
      </c>
      <c r="P3" s="43" t="s">
        <v>43</v>
      </c>
      <c r="Q3" s="43" t="s">
        <v>37</v>
      </c>
      <c r="R3" s="43" t="s">
        <v>85</v>
      </c>
    </row>
    <row r="4" spans="1:18" ht="17.25" x14ac:dyDescent="0.3">
      <c r="A4" s="42" t="s">
        <v>59</v>
      </c>
      <c r="B4" s="44">
        <v>2</v>
      </c>
      <c r="C4" s="45">
        <v>0</v>
      </c>
      <c r="D4" s="44">
        <v>1</v>
      </c>
      <c r="E4" s="44">
        <v>1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1</v>
      </c>
      <c r="P4" s="46">
        <f>+(G4*1+H4*2+I4*3+J4*4)/E4</f>
        <v>0</v>
      </c>
      <c r="Q4" s="46">
        <v>0</v>
      </c>
      <c r="R4" s="47">
        <f>+Q4+P4</f>
        <v>0</v>
      </c>
    </row>
    <row r="5" spans="1:18" ht="17.25" x14ac:dyDescent="0.3">
      <c r="A5" s="42" t="s">
        <v>34</v>
      </c>
      <c r="B5" s="44">
        <v>6</v>
      </c>
      <c r="C5" s="45">
        <v>0</v>
      </c>
      <c r="D5" s="44">
        <v>11</v>
      </c>
      <c r="E5" s="44">
        <v>3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2</v>
      </c>
      <c r="L5" s="44">
        <v>1</v>
      </c>
      <c r="M5" s="44">
        <v>2</v>
      </c>
      <c r="N5" s="44">
        <v>8</v>
      </c>
      <c r="O5" s="44">
        <v>3</v>
      </c>
      <c r="P5" s="46">
        <f t="shared" ref="P5:P23" si="0">+(G5*1+H5*2+I5*3+J5*4)/E5</f>
        <v>0</v>
      </c>
      <c r="Q5" s="46">
        <v>0.72699999999999998</v>
      </c>
      <c r="R5" s="47">
        <f t="shared" ref="R5:R24" si="1">+Q5+P5</f>
        <v>0.72699999999999998</v>
      </c>
    </row>
    <row r="6" spans="1:18" ht="17.25" x14ac:dyDescent="0.3">
      <c r="A6" s="42" t="s">
        <v>44</v>
      </c>
      <c r="B6" s="44">
        <v>9</v>
      </c>
      <c r="C6" s="45">
        <v>0.75</v>
      </c>
      <c r="D6" s="44">
        <v>28</v>
      </c>
      <c r="E6" s="44">
        <v>20</v>
      </c>
      <c r="F6" s="44">
        <v>15</v>
      </c>
      <c r="G6" s="44">
        <v>10</v>
      </c>
      <c r="H6" s="44">
        <v>4</v>
      </c>
      <c r="I6" s="44">
        <v>1</v>
      </c>
      <c r="J6" s="44">
        <v>0</v>
      </c>
      <c r="K6" s="44">
        <v>14</v>
      </c>
      <c r="L6" s="44">
        <v>11</v>
      </c>
      <c r="M6" s="44">
        <v>11</v>
      </c>
      <c r="N6" s="44">
        <v>8</v>
      </c>
      <c r="O6" s="44">
        <v>1</v>
      </c>
      <c r="P6" s="46">
        <f t="shared" si="0"/>
        <v>1.05</v>
      </c>
      <c r="Q6" s="46">
        <v>0.82099999999999995</v>
      </c>
      <c r="R6" s="47">
        <f t="shared" si="1"/>
        <v>1.871</v>
      </c>
    </row>
    <row r="7" spans="1:18" ht="17.25" x14ac:dyDescent="0.3">
      <c r="A7" s="42" t="s">
        <v>76</v>
      </c>
      <c r="B7" s="44">
        <v>0</v>
      </c>
      <c r="C7" s="45"/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6">
        <v>0</v>
      </c>
      <c r="Q7" s="46">
        <v>0</v>
      </c>
      <c r="R7" s="47">
        <f t="shared" si="1"/>
        <v>0</v>
      </c>
    </row>
    <row r="8" spans="1:18" ht="17.25" x14ac:dyDescent="0.3">
      <c r="A8" s="42" t="s">
        <v>4</v>
      </c>
      <c r="B8" s="44">
        <v>9</v>
      </c>
      <c r="C8" s="45">
        <v>0.45</v>
      </c>
      <c r="D8" s="44">
        <v>22</v>
      </c>
      <c r="E8" s="44">
        <v>20</v>
      </c>
      <c r="F8" s="44">
        <v>9</v>
      </c>
      <c r="G8" s="44">
        <v>6</v>
      </c>
      <c r="H8" s="44">
        <v>3</v>
      </c>
      <c r="I8" s="44">
        <v>0</v>
      </c>
      <c r="J8" s="44">
        <v>0</v>
      </c>
      <c r="K8" s="44">
        <v>8</v>
      </c>
      <c r="L8" s="44">
        <v>9</v>
      </c>
      <c r="M8" s="44">
        <v>6</v>
      </c>
      <c r="N8" s="44">
        <v>2</v>
      </c>
      <c r="O8" s="44">
        <v>4</v>
      </c>
      <c r="P8" s="46">
        <f t="shared" si="0"/>
        <v>0.6</v>
      </c>
      <c r="Q8" s="46">
        <v>0.5</v>
      </c>
      <c r="R8" s="47">
        <f t="shared" si="1"/>
        <v>1.1000000000000001</v>
      </c>
    </row>
    <row r="9" spans="1:18" ht="17.25" x14ac:dyDescent="0.3">
      <c r="A9" s="42" t="s">
        <v>51</v>
      </c>
      <c r="B9" s="44">
        <v>5</v>
      </c>
      <c r="C9" s="45">
        <v>0.33300000000000002</v>
      </c>
      <c r="D9" s="44">
        <v>13</v>
      </c>
      <c r="E9" s="44">
        <v>12</v>
      </c>
      <c r="F9" s="44">
        <v>4</v>
      </c>
      <c r="G9" s="44">
        <v>3</v>
      </c>
      <c r="H9" s="44">
        <v>1</v>
      </c>
      <c r="I9" s="44">
        <v>0</v>
      </c>
      <c r="J9" s="44">
        <v>0</v>
      </c>
      <c r="K9" s="44">
        <v>2</v>
      </c>
      <c r="L9" s="44">
        <v>1</v>
      </c>
      <c r="M9" s="44">
        <v>2</v>
      </c>
      <c r="N9" s="44">
        <v>1</v>
      </c>
      <c r="O9" s="44">
        <v>4</v>
      </c>
      <c r="P9" s="46">
        <f t="shared" si="0"/>
        <v>0.41666666666666669</v>
      </c>
      <c r="Q9" s="46">
        <v>0.38500000000000001</v>
      </c>
      <c r="R9" s="47">
        <f t="shared" si="1"/>
        <v>0.80166666666666675</v>
      </c>
    </row>
    <row r="10" spans="1:18" ht="17.25" x14ac:dyDescent="0.3">
      <c r="A10" s="42" t="s">
        <v>25</v>
      </c>
      <c r="B10" s="44">
        <v>9</v>
      </c>
      <c r="C10" s="45">
        <v>0.35699999999999998</v>
      </c>
      <c r="D10" s="44">
        <v>31</v>
      </c>
      <c r="E10" s="44">
        <v>28</v>
      </c>
      <c r="F10" s="44">
        <v>10</v>
      </c>
      <c r="G10" s="44">
        <v>6</v>
      </c>
      <c r="H10" s="44">
        <v>3</v>
      </c>
      <c r="I10" s="44">
        <v>1</v>
      </c>
      <c r="J10" s="44">
        <v>0</v>
      </c>
      <c r="K10" s="44">
        <v>7</v>
      </c>
      <c r="L10" s="44">
        <v>8</v>
      </c>
      <c r="M10" s="44">
        <v>5</v>
      </c>
      <c r="N10" s="44">
        <v>3</v>
      </c>
      <c r="O10" s="44">
        <v>5</v>
      </c>
      <c r="P10" s="46">
        <f t="shared" si="0"/>
        <v>0.5357142857142857</v>
      </c>
      <c r="Q10" s="46">
        <v>0.41899999999999998</v>
      </c>
      <c r="R10" s="47">
        <f t="shared" si="1"/>
        <v>0.95471428571428563</v>
      </c>
    </row>
    <row r="11" spans="1:18" ht="17.25" x14ac:dyDescent="0.3">
      <c r="A11" s="42" t="s">
        <v>21</v>
      </c>
      <c r="B11" s="44">
        <v>5</v>
      </c>
      <c r="C11" s="45">
        <v>0.36399999999999999</v>
      </c>
      <c r="D11" s="44">
        <v>13</v>
      </c>
      <c r="E11" s="44">
        <v>11</v>
      </c>
      <c r="F11" s="44">
        <v>4</v>
      </c>
      <c r="G11" s="44">
        <v>4</v>
      </c>
      <c r="H11" s="44">
        <v>0</v>
      </c>
      <c r="I11" s="44">
        <v>0</v>
      </c>
      <c r="J11" s="44">
        <v>0</v>
      </c>
      <c r="K11" s="44">
        <v>4</v>
      </c>
      <c r="L11" s="44">
        <v>5</v>
      </c>
      <c r="M11" s="44">
        <v>3</v>
      </c>
      <c r="N11" s="44">
        <v>2</v>
      </c>
      <c r="O11" s="44">
        <v>4</v>
      </c>
      <c r="P11" s="46">
        <f t="shared" si="0"/>
        <v>0.36363636363636365</v>
      </c>
      <c r="Q11" s="46">
        <v>0.46200000000000002</v>
      </c>
      <c r="R11" s="47">
        <f t="shared" si="1"/>
        <v>0.82563636363636372</v>
      </c>
    </row>
    <row r="12" spans="1:18" ht="17.25" x14ac:dyDescent="0.3">
      <c r="A12" s="42" t="s">
        <v>77</v>
      </c>
      <c r="B12" s="44">
        <v>0</v>
      </c>
      <c r="C12" s="45"/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6">
        <v>0</v>
      </c>
      <c r="Q12" s="46">
        <v>0</v>
      </c>
      <c r="R12" s="47">
        <f t="shared" si="1"/>
        <v>0</v>
      </c>
    </row>
    <row r="13" spans="1:18" ht="17.25" x14ac:dyDescent="0.3">
      <c r="A13" s="42" t="s">
        <v>15</v>
      </c>
      <c r="B13" s="44">
        <v>4</v>
      </c>
      <c r="C13" s="45">
        <v>0.25</v>
      </c>
      <c r="D13" s="44">
        <v>6</v>
      </c>
      <c r="E13" s="44">
        <v>4</v>
      </c>
      <c r="F13" s="44">
        <v>1</v>
      </c>
      <c r="G13" s="44">
        <v>0</v>
      </c>
      <c r="H13" s="44">
        <v>0</v>
      </c>
      <c r="I13" s="44">
        <v>0</v>
      </c>
      <c r="J13" s="44">
        <v>1</v>
      </c>
      <c r="K13" s="44">
        <v>2</v>
      </c>
      <c r="L13" s="44">
        <v>3</v>
      </c>
      <c r="M13" s="44">
        <v>0</v>
      </c>
      <c r="N13" s="44">
        <v>2</v>
      </c>
      <c r="O13" s="44">
        <v>1</v>
      </c>
      <c r="P13" s="46">
        <f t="shared" si="0"/>
        <v>1</v>
      </c>
      <c r="Q13" s="46">
        <v>0.5</v>
      </c>
      <c r="R13" s="47">
        <f t="shared" si="1"/>
        <v>1.5</v>
      </c>
    </row>
    <row r="14" spans="1:18" ht="17.25" x14ac:dyDescent="0.3">
      <c r="A14" s="42" t="s">
        <v>52</v>
      </c>
      <c r="B14" s="44">
        <v>7</v>
      </c>
      <c r="C14" s="45">
        <v>0.28599999999999998</v>
      </c>
      <c r="D14" s="44">
        <v>17</v>
      </c>
      <c r="E14" s="44">
        <v>14</v>
      </c>
      <c r="F14" s="44">
        <v>4</v>
      </c>
      <c r="G14" s="44">
        <v>3</v>
      </c>
      <c r="H14" s="44">
        <v>0</v>
      </c>
      <c r="I14" s="44">
        <v>1</v>
      </c>
      <c r="J14" s="44">
        <v>0</v>
      </c>
      <c r="K14" s="44">
        <v>6</v>
      </c>
      <c r="L14" s="44">
        <v>1</v>
      </c>
      <c r="M14" s="44">
        <v>3</v>
      </c>
      <c r="N14" s="44">
        <v>3</v>
      </c>
      <c r="O14" s="44">
        <v>5</v>
      </c>
      <c r="P14" s="46">
        <f t="shared" si="0"/>
        <v>0.42857142857142855</v>
      </c>
      <c r="Q14" s="46">
        <v>0.41199999999999998</v>
      </c>
      <c r="R14" s="47">
        <f t="shared" si="1"/>
        <v>0.84057142857142852</v>
      </c>
    </row>
    <row r="15" spans="1:18" ht="17.25" x14ac:dyDescent="0.3">
      <c r="A15" s="42" t="s">
        <v>78</v>
      </c>
      <c r="B15" s="44">
        <v>0</v>
      </c>
      <c r="C15" s="45"/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6">
        <v>0</v>
      </c>
      <c r="Q15" s="46">
        <v>0</v>
      </c>
      <c r="R15" s="47">
        <f t="shared" si="1"/>
        <v>0</v>
      </c>
    </row>
    <row r="16" spans="1:18" ht="17.25" x14ac:dyDescent="0.3">
      <c r="A16" s="42" t="s">
        <v>50</v>
      </c>
      <c r="B16" s="44">
        <v>6</v>
      </c>
      <c r="C16" s="45">
        <v>0.42899999999999999</v>
      </c>
      <c r="D16" s="44">
        <v>9</v>
      </c>
      <c r="E16" s="44">
        <v>7</v>
      </c>
      <c r="F16" s="44">
        <v>3</v>
      </c>
      <c r="G16" s="44">
        <v>2</v>
      </c>
      <c r="H16" s="44">
        <v>1</v>
      </c>
      <c r="I16" s="44">
        <v>0</v>
      </c>
      <c r="J16" s="44">
        <v>0</v>
      </c>
      <c r="K16" s="44">
        <v>1</v>
      </c>
      <c r="L16" s="44">
        <v>3</v>
      </c>
      <c r="M16" s="44">
        <v>2</v>
      </c>
      <c r="N16" s="44">
        <v>2</v>
      </c>
      <c r="O16" s="44">
        <v>1</v>
      </c>
      <c r="P16" s="46">
        <f t="shared" si="0"/>
        <v>0.5714285714285714</v>
      </c>
      <c r="Q16" s="46">
        <v>0.55600000000000005</v>
      </c>
      <c r="R16" s="47">
        <f t="shared" si="1"/>
        <v>1.1274285714285714</v>
      </c>
    </row>
    <row r="17" spans="1:18" ht="17.25" x14ac:dyDescent="0.3">
      <c r="A17" s="42" t="s">
        <v>79</v>
      </c>
      <c r="B17" s="44">
        <v>0</v>
      </c>
      <c r="C17" s="45"/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6">
        <v>0</v>
      </c>
      <c r="Q17" s="46">
        <v>0</v>
      </c>
      <c r="R17" s="47">
        <f t="shared" si="1"/>
        <v>0</v>
      </c>
    </row>
    <row r="18" spans="1:18" ht="17.25" x14ac:dyDescent="0.3">
      <c r="A18" s="42" t="s">
        <v>60</v>
      </c>
      <c r="B18" s="44">
        <v>1</v>
      </c>
      <c r="C18" s="45">
        <v>0</v>
      </c>
      <c r="D18" s="44">
        <v>1</v>
      </c>
      <c r="E18" s="44">
        <v>1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1</v>
      </c>
      <c r="P18" s="46">
        <f t="shared" si="0"/>
        <v>0</v>
      </c>
      <c r="Q18" s="46">
        <v>0</v>
      </c>
      <c r="R18" s="47">
        <f t="shared" si="1"/>
        <v>0</v>
      </c>
    </row>
    <row r="19" spans="1:18" ht="17.25" x14ac:dyDescent="0.3">
      <c r="A19" s="42" t="s">
        <v>12</v>
      </c>
      <c r="B19" s="44">
        <v>7</v>
      </c>
      <c r="C19" s="45">
        <v>0.42899999999999999</v>
      </c>
      <c r="D19" s="44">
        <v>18</v>
      </c>
      <c r="E19" s="44">
        <v>14</v>
      </c>
      <c r="F19" s="44">
        <v>6</v>
      </c>
      <c r="G19" s="44">
        <v>6</v>
      </c>
      <c r="H19" s="44">
        <v>0</v>
      </c>
      <c r="I19" s="44">
        <v>0</v>
      </c>
      <c r="J19" s="44">
        <v>0</v>
      </c>
      <c r="K19" s="44">
        <v>7</v>
      </c>
      <c r="L19" s="44">
        <v>7</v>
      </c>
      <c r="M19" s="44">
        <v>3</v>
      </c>
      <c r="N19" s="44">
        <v>4</v>
      </c>
      <c r="O19" s="44">
        <v>2</v>
      </c>
      <c r="P19" s="46">
        <f t="shared" si="0"/>
        <v>0.42857142857142855</v>
      </c>
      <c r="Q19" s="46">
        <v>0.55600000000000005</v>
      </c>
      <c r="R19" s="47">
        <f t="shared" si="1"/>
        <v>0.98457142857142865</v>
      </c>
    </row>
    <row r="20" spans="1:18" ht="17.25" x14ac:dyDescent="0.3">
      <c r="A20" s="42" t="s">
        <v>24</v>
      </c>
      <c r="B20" s="44">
        <v>8</v>
      </c>
      <c r="C20" s="45">
        <v>0.33300000000000002</v>
      </c>
      <c r="D20" s="44">
        <v>18</v>
      </c>
      <c r="E20" s="44">
        <v>15</v>
      </c>
      <c r="F20" s="44">
        <v>5</v>
      </c>
      <c r="G20" s="44">
        <v>3</v>
      </c>
      <c r="H20" s="44">
        <v>2</v>
      </c>
      <c r="I20" s="44">
        <v>0</v>
      </c>
      <c r="J20" s="44">
        <v>0</v>
      </c>
      <c r="K20" s="44">
        <v>4</v>
      </c>
      <c r="L20" s="44">
        <v>8</v>
      </c>
      <c r="M20" s="44">
        <v>6</v>
      </c>
      <c r="N20" s="44">
        <v>3</v>
      </c>
      <c r="O20" s="44">
        <v>2</v>
      </c>
      <c r="P20" s="46">
        <f t="shared" si="0"/>
        <v>0.46666666666666667</v>
      </c>
      <c r="Q20" s="46">
        <v>0.44400000000000001</v>
      </c>
      <c r="R20" s="47">
        <f t="shared" si="1"/>
        <v>0.91066666666666674</v>
      </c>
    </row>
    <row r="21" spans="1:18" ht="17.25" x14ac:dyDescent="0.3">
      <c r="A21" s="42" t="s">
        <v>14</v>
      </c>
      <c r="B21" s="44">
        <v>9</v>
      </c>
      <c r="C21" s="45">
        <v>0.56000000000000005</v>
      </c>
      <c r="D21" s="44">
        <v>27</v>
      </c>
      <c r="E21" s="44">
        <v>25</v>
      </c>
      <c r="F21" s="44">
        <v>14</v>
      </c>
      <c r="G21" s="44">
        <v>13</v>
      </c>
      <c r="H21" s="44">
        <v>1</v>
      </c>
      <c r="I21" s="44">
        <v>0</v>
      </c>
      <c r="J21" s="44">
        <v>0</v>
      </c>
      <c r="K21" s="44">
        <v>5</v>
      </c>
      <c r="L21" s="44">
        <v>9</v>
      </c>
      <c r="M21" s="44">
        <v>4</v>
      </c>
      <c r="N21" s="44">
        <v>2</v>
      </c>
      <c r="O21" s="44">
        <v>2</v>
      </c>
      <c r="P21" s="46">
        <f t="shared" si="0"/>
        <v>0.6</v>
      </c>
      <c r="Q21" s="46">
        <v>0.59299999999999997</v>
      </c>
      <c r="R21" s="47">
        <f t="shared" si="1"/>
        <v>1.1930000000000001</v>
      </c>
    </row>
    <row r="22" spans="1:18" ht="17.25" x14ac:dyDescent="0.3">
      <c r="A22" s="42" t="s">
        <v>47</v>
      </c>
      <c r="B22" s="44">
        <v>3</v>
      </c>
      <c r="C22" s="45">
        <v>0.25</v>
      </c>
      <c r="D22" s="44">
        <v>6</v>
      </c>
      <c r="E22" s="44">
        <v>4</v>
      </c>
      <c r="F22" s="44">
        <v>1</v>
      </c>
      <c r="G22" s="44">
        <v>1</v>
      </c>
      <c r="H22" s="44">
        <v>0</v>
      </c>
      <c r="I22" s="44">
        <v>0</v>
      </c>
      <c r="J22" s="44">
        <v>0</v>
      </c>
      <c r="K22" s="44">
        <v>5</v>
      </c>
      <c r="L22" s="44">
        <v>1</v>
      </c>
      <c r="M22" s="44">
        <v>4</v>
      </c>
      <c r="N22" s="44">
        <v>2</v>
      </c>
      <c r="O22" s="44">
        <v>1</v>
      </c>
      <c r="P22" s="46">
        <f t="shared" si="0"/>
        <v>0.25</v>
      </c>
      <c r="Q22" s="46">
        <v>0.5</v>
      </c>
      <c r="R22" s="47">
        <f t="shared" si="1"/>
        <v>0.75</v>
      </c>
    </row>
    <row r="23" spans="1:18" ht="17.25" x14ac:dyDescent="0.3">
      <c r="A23" s="42" t="s">
        <v>22</v>
      </c>
      <c r="B23" s="44">
        <v>9</v>
      </c>
      <c r="C23" s="45">
        <v>0.5</v>
      </c>
      <c r="D23" s="44">
        <v>24</v>
      </c>
      <c r="E23" s="44">
        <v>22</v>
      </c>
      <c r="F23" s="44">
        <v>11</v>
      </c>
      <c r="G23" s="44">
        <v>6</v>
      </c>
      <c r="H23" s="44">
        <v>4</v>
      </c>
      <c r="I23" s="44">
        <v>1</v>
      </c>
      <c r="J23" s="44">
        <v>0</v>
      </c>
      <c r="K23" s="44">
        <v>9</v>
      </c>
      <c r="L23" s="44">
        <v>6</v>
      </c>
      <c r="M23" s="44">
        <v>3</v>
      </c>
      <c r="N23" s="44">
        <v>2</v>
      </c>
      <c r="O23" s="44">
        <v>3</v>
      </c>
      <c r="P23" s="46">
        <f t="shared" si="0"/>
        <v>0.77272727272727271</v>
      </c>
      <c r="Q23" s="46">
        <v>0.54200000000000004</v>
      </c>
      <c r="R23" s="47">
        <f t="shared" si="1"/>
        <v>1.3147272727272727</v>
      </c>
    </row>
    <row r="24" spans="1:18" ht="17.25" x14ac:dyDescent="0.3">
      <c r="A24" s="42" t="s">
        <v>80</v>
      </c>
      <c r="B24" s="44">
        <v>0</v>
      </c>
      <c r="C24" s="45"/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6">
        <v>0</v>
      </c>
      <c r="Q24" s="46">
        <v>0</v>
      </c>
      <c r="R24" s="47">
        <f t="shared" si="1"/>
        <v>0</v>
      </c>
    </row>
    <row r="25" spans="1:18" ht="17.25" x14ac:dyDescent="0.3">
      <c r="A25" s="11" t="s">
        <v>10</v>
      </c>
      <c r="B25" s="12"/>
      <c r="C25" s="13">
        <f>+F25/E25</f>
        <v>0.43283582089552236</v>
      </c>
      <c r="D25" s="12">
        <f>SUM(D4:D24)</f>
        <v>245</v>
      </c>
      <c r="E25" s="12">
        <f t="shared" ref="E25:J25" si="2">SUM(E4:E24)</f>
        <v>201</v>
      </c>
      <c r="F25" s="12">
        <f t="shared" si="2"/>
        <v>87</v>
      </c>
      <c r="G25" s="12">
        <f t="shared" si="2"/>
        <v>63</v>
      </c>
      <c r="H25" s="12">
        <f t="shared" si="2"/>
        <v>19</v>
      </c>
      <c r="I25" s="12">
        <f t="shared" si="2"/>
        <v>4</v>
      </c>
      <c r="J25" s="12">
        <f t="shared" si="2"/>
        <v>1</v>
      </c>
      <c r="K25" s="12">
        <f>SUM(K4:K23)</f>
        <v>76</v>
      </c>
      <c r="L25" s="12">
        <f>SUM(L4:L23)</f>
        <v>73</v>
      </c>
      <c r="M25" s="12">
        <f>SUM(M4:M23)</f>
        <v>54</v>
      </c>
      <c r="N25" s="12">
        <f>SUM(N4:N23)</f>
        <v>44</v>
      </c>
      <c r="O25" s="12">
        <f>SUM(O4:O23)</f>
        <v>40</v>
      </c>
      <c r="P25" s="12"/>
      <c r="Q25" s="12"/>
      <c r="R25" s="12"/>
    </row>
    <row r="27" spans="1:18" ht="17.25" x14ac:dyDescent="0.3">
      <c r="A27" s="4" t="s">
        <v>3</v>
      </c>
    </row>
    <row r="28" spans="1:18" ht="17.25" x14ac:dyDescent="0.3">
      <c r="A28" s="10" t="s">
        <v>27</v>
      </c>
      <c r="B28" s="10" t="s">
        <v>46</v>
      </c>
      <c r="C28" s="10" t="s">
        <v>55</v>
      </c>
      <c r="D28" s="10" t="s">
        <v>41</v>
      </c>
      <c r="E28" s="10" t="s">
        <v>48</v>
      </c>
      <c r="F28" s="10" t="s">
        <v>45</v>
      </c>
      <c r="G28" s="10" t="s">
        <v>38</v>
      </c>
      <c r="H28" s="10" t="s">
        <v>5</v>
      </c>
      <c r="I28" s="10" t="s">
        <v>17</v>
      </c>
      <c r="J28" s="10" t="s">
        <v>26</v>
      </c>
      <c r="K28" s="10" t="s">
        <v>30</v>
      </c>
      <c r="L28" s="10" t="s">
        <v>11</v>
      </c>
      <c r="M28" s="10" t="s">
        <v>6</v>
      </c>
      <c r="N28" s="10" t="s">
        <v>42</v>
      </c>
      <c r="O28" s="10" t="s">
        <v>35</v>
      </c>
      <c r="P28" s="10" t="s">
        <v>49</v>
      </c>
    </row>
    <row r="29" spans="1:18" ht="17.25" x14ac:dyDescent="0.3">
      <c r="A29" s="10" t="s">
        <v>9</v>
      </c>
      <c r="B29" s="1">
        <v>1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3">
        <v>0</v>
      </c>
    </row>
    <row r="30" spans="1:18" ht="17.25" x14ac:dyDescent="0.3">
      <c r="A30" s="10" t="s">
        <v>59</v>
      </c>
      <c r="B30" s="1">
        <v>2</v>
      </c>
      <c r="C30" s="1">
        <v>0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2</v>
      </c>
      <c r="L30" s="1">
        <v>0</v>
      </c>
      <c r="M30" s="1">
        <v>0</v>
      </c>
      <c r="N30" s="1">
        <v>1</v>
      </c>
      <c r="O30" s="1">
        <v>0</v>
      </c>
      <c r="P30" s="3">
        <v>0</v>
      </c>
    </row>
    <row r="31" spans="1:18" ht="17.25" x14ac:dyDescent="0.3">
      <c r="A31" s="10" t="s">
        <v>15</v>
      </c>
      <c r="B31" s="1">
        <v>4</v>
      </c>
      <c r="C31" s="1">
        <v>2</v>
      </c>
      <c r="D31" s="1">
        <v>0</v>
      </c>
      <c r="E31" s="1">
        <v>0</v>
      </c>
      <c r="F31" s="1">
        <v>36</v>
      </c>
      <c r="G31" s="1">
        <v>30</v>
      </c>
      <c r="H31" s="1">
        <v>7.1</v>
      </c>
      <c r="I31" s="1">
        <v>10</v>
      </c>
      <c r="J31" s="1">
        <v>0</v>
      </c>
      <c r="K31" s="1">
        <v>6</v>
      </c>
      <c r="L31" s="1">
        <v>0</v>
      </c>
      <c r="M31" s="1">
        <v>5</v>
      </c>
      <c r="N31" s="1">
        <v>7</v>
      </c>
      <c r="O31" s="1">
        <v>3</v>
      </c>
      <c r="P31" s="3">
        <f>+O31*9/H31</f>
        <v>3.802816901408451</v>
      </c>
    </row>
    <row r="32" spans="1:18" ht="17.25" x14ac:dyDescent="0.3">
      <c r="A32" s="10" t="s">
        <v>22</v>
      </c>
      <c r="B32" s="1">
        <v>9</v>
      </c>
      <c r="C32" s="1">
        <v>2</v>
      </c>
      <c r="D32" s="1">
        <v>4</v>
      </c>
      <c r="E32" s="1">
        <v>1</v>
      </c>
      <c r="F32" s="1">
        <v>180</v>
      </c>
      <c r="G32" s="1">
        <v>126</v>
      </c>
      <c r="H32" s="1">
        <v>26</v>
      </c>
      <c r="I32" s="1">
        <v>40</v>
      </c>
      <c r="J32" s="1">
        <v>0</v>
      </c>
      <c r="K32" s="1">
        <v>46</v>
      </c>
      <c r="L32" s="1">
        <v>7</v>
      </c>
      <c r="M32" s="1">
        <v>55</v>
      </c>
      <c r="N32" s="1">
        <v>58</v>
      </c>
      <c r="O32" s="1">
        <v>25</v>
      </c>
      <c r="P32" s="3">
        <f>+O32*9/H32</f>
        <v>8.6538461538461533</v>
      </c>
    </row>
    <row r="33" spans="1:16" ht="17.25" x14ac:dyDescent="0.3">
      <c r="A33" s="10" t="s">
        <v>47</v>
      </c>
      <c r="B33" s="1">
        <v>3</v>
      </c>
      <c r="C33" s="1">
        <v>2</v>
      </c>
      <c r="D33" s="1">
        <v>0</v>
      </c>
      <c r="E33" s="1">
        <v>0</v>
      </c>
      <c r="F33" s="1">
        <v>44</v>
      </c>
      <c r="G33" s="1">
        <v>26</v>
      </c>
      <c r="H33" s="1">
        <v>7</v>
      </c>
      <c r="I33" s="1">
        <v>9</v>
      </c>
      <c r="J33" s="1">
        <v>0</v>
      </c>
      <c r="K33" s="1">
        <v>17</v>
      </c>
      <c r="L33" s="1">
        <v>0</v>
      </c>
      <c r="M33" s="1">
        <v>10</v>
      </c>
      <c r="N33" s="1">
        <v>10</v>
      </c>
      <c r="O33" s="1">
        <v>8</v>
      </c>
      <c r="P33" s="3">
        <f>+O33*9/H33</f>
        <v>10.285714285714286</v>
      </c>
    </row>
    <row r="34" spans="1:16" ht="17.25" x14ac:dyDescent="0.3">
      <c r="A34" s="10" t="s">
        <v>50</v>
      </c>
      <c r="B34" s="1">
        <v>3</v>
      </c>
      <c r="C34" s="1">
        <v>0</v>
      </c>
      <c r="D34" s="1">
        <v>0</v>
      </c>
      <c r="E34" s="1">
        <v>0</v>
      </c>
      <c r="F34" s="1">
        <v>16</v>
      </c>
      <c r="G34" s="1">
        <v>9</v>
      </c>
      <c r="H34" s="1">
        <v>2</v>
      </c>
      <c r="I34" s="1">
        <v>4</v>
      </c>
      <c r="J34" s="1">
        <v>0</v>
      </c>
      <c r="K34" s="1">
        <v>6</v>
      </c>
      <c r="L34" s="1">
        <v>0</v>
      </c>
      <c r="M34" s="1">
        <v>2</v>
      </c>
      <c r="N34" s="1">
        <v>6</v>
      </c>
      <c r="O34" s="1">
        <v>5</v>
      </c>
      <c r="P34" s="3">
        <f>+O34*9/H34</f>
        <v>22.5</v>
      </c>
    </row>
    <row r="35" spans="1:16" ht="17.25" x14ac:dyDescent="0.3">
      <c r="A35" s="11" t="s">
        <v>10</v>
      </c>
      <c r="B35" s="11"/>
      <c r="C35" s="11">
        <f t="shared" ref="C35:O35" si="3">SUM(C29:C34)</f>
        <v>6</v>
      </c>
      <c r="D35" s="11">
        <f t="shared" si="3"/>
        <v>4</v>
      </c>
      <c r="E35" s="11">
        <f t="shared" si="3"/>
        <v>1</v>
      </c>
      <c r="F35" s="11">
        <f t="shared" si="3"/>
        <v>279</v>
      </c>
      <c r="G35" s="11">
        <f t="shared" si="3"/>
        <v>191</v>
      </c>
      <c r="H35" s="15">
        <f t="shared" si="3"/>
        <v>42.1</v>
      </c>
      <c r="I35" s="11">
        <f t="shared" si="3"/>
        <v>63</v>
      </c>
      <c r="J35" s="11">
        <f t="shared" si="3"/>
        <v>0</v>
      </c>
      <c r="K35" s="11">
        <f t="shared" si="3"/>
        <v>78</v>
      </c>
      <c r="L35" s="11">
        <f t="shared" si="3"/>
        <v>7</v>
      </c>
      <c r="M35" s="11">
        <f t="shared" si="3"/>
        <v>72</v>
      </c>
      <c r="N35" s="11">
        <f t="shared" si="3"/>
        <v>82</v>
      </c>
      <c r="O35" s="11">
        <f t="shared" si="3"/>
        <v>41</v>
      </c>
      <c r="P35" s="16">
        <f>+O35*9/H35</f>
        <v>8.764845605700712</v>
      </c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U35"/>
  <sheetViews>
    <sheetView zoomScale="85" zoomScaleNormal="85" zoomScaleSheetLayoutView="75" workbookViewId="0">
      <selection activeCell="U9" sqref="U9"/>
    </sheetView>
  </sheetViews>
  <sheetFormatPr defaultColWidth="9" defaultRowHeight="16.5" x14ac:dyDescent="0.3"/>
  <cols>
    <col min="1" max="20" width="8.125" customWidth="1"/>
    <col min="21" max="21" width="8" bestFit="1" customWidth="1"/>
  </cols>
  <sheetData>
    <row r="1" spans="1:18" ht="26.25" x14ac:dyDescent="0.3">
      <c r="A1" s="24" t="s">
        <v>62</v>
      </c>
    </row>
    <row r="2" spans="1:18" ht="17.25" x14ac:dyDescent="0.3">
      <c r="A2" s="4" t="s">
        <v>1</v>
      </c>
    </row>
    <row r="3" spans="1:18" ht="18.75" customHeight="1" x14ac:dyDescent="0.3">
      <c r="A3" s="42" t="s">
        <v>27</v>
      </c>
      <c r="B3" s="43" t="s">
        <v>46</v>
      </c>
      <c r="C3" s="43" t="s">
        <v>57</v>
      </c>
      <c r="D3" s="43" t="s">
        <v>19</v>
      </c>
      <c r="E3" s="43" t="s">
        <v>38</v>
      </c>
      <c r="F3" s="43" t="s">
        <v>53</v>
      </c>
      <c r="G3" s="43" t="s">
        <v>81</v>
      </c>
      <c r="H3" s="43" t="s">
        <v>74</v>
      </c>
      <c r="I3" s="43" t="s">
        <v>0</v>
      </c>
      <c r="J3" s="43" t="s">
        <v>84</v>
      </c>
      <c r="K3" s="43" t="s">
        <v>31</v>
      </c>
      <c r="L3" s="43" t="s">
        <v>36</v>
      </c>
      <c r="M3" s="43" t="s">
        <v>40</v>
      </c>
      <c r="N3" s="43" t="s">
        <v>29</v>
      </c>
      <c r="O3" s="43" t="s">
        <v>58</v>
      </c>
      <c r="P3" s="43" t="s">
        <v>43</v>
      </c>
      <c r="Q3" s="43" t="s">
        <v>37</v>
      </c>
      <c r="R3" s="43" t="s">
        <v>85</v>
      </c>
    </row>
    <row r="4" spans="1:18" ht="16.5" customHeight="1" x14ac:dyDescent="0.3">
      <c r="A4" s="42" t="s">
        <v>59</v>
      </c>
      <c r="B4" s="52">
        <v>1</v>
      </c>
      <c r="C4" s="53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  <c r="P4" s="46">
        <v>0</v>
      </c>
      <c r="Q4" s="54">
        <v>0</v>
      </c>
      <c r="R4" s="58">
        <f>+Q4+P4</f>
        <v>0</v>
      </c>
    </row>
    <row r="5" spans="1:18" ht="17.25" x14ac:dyDescent="0.3">
      <c r="A5" s="42" t="s">
        <v>34</v>
      </c>
      <c r="B5" s="52">
        <v>5</v>
      </c>
      <c r="C5" s="53">
        <v>0.5</v>
      </c>
      <c r="D5" s="52">
        <v>12</v>
      </c>
      <c r="E5" s="52">
        <v>8</v>
      </c>
      <c r="F5" s="52">
        <v>4</v>
      </c>
      <c r="G5" s="52">
        <v>4</v>
      </c>
      <c r="H5" s="52">
        <v>0</v>
      </c>
      <c r="I5" s="52">
        <v>0</v>
      </c>
      <c r="J5" s="52">
        <v>0</v>
      </c>
      <c r="K5" s="52">
        <v>3</v>
      </c>
      <c r="L5" s="52">
        <v>5</v>
      </c>
      <c r="M5" s="52">
        <v>1</v>
      </c>
      <c r="N5" s="52">
        <v>4</v>
      </c>
      <c r="O5" s="52">
        <v>3</v>
      </c>
      <c r="P5" s="46">
        <f t="shared" ref="P5:P23" si="0">+(G5*1+H5*2+I5*3+J5*4)/E5</f>
        <v>0.5</v>
      </c>
      <c r="Q5" s="54">
        <v>0.66700000000000004</v>
      </c>
      <c r="R5" s="58">
        <f t="shared" ref="R5:R24" si="1">+Q5+P5</f>
        <v>1.167</v>
      </c>
    </row>
    <row r="6" spans="1:18" ht="17.25" x14ac:dyDescent="0.3">
      <c r="A6" s="42" t="s">
        <v>44</v>
      </c>
      <c r="B6" s="52">
        <v>6</v>
      </c>
      <c r="C6" s="53">
        <v>0.41699999999999998</v>
      </c>
      <c r="D6" s="52">
        <v>15</v>
      </c>
      <c r="E6" s="52">
        <v>12</v>
      </c>
      <c r="F6" s="52">
        <v>5</v>
      </c>
      <c r="G6" s="52">
        <v>3</v>
      </c>
      <c r="H6" s="52">
        <v>1</v>
      </c>
      <c r="I6" s="52">
        <v>1</v>
      </c>
      <c r="J6" s="52">
        <v>0</v>
      </c>
      <c r="K6" s="52">
        <v>8</v>
      </c>
      <c r="L6" s="52">
        <v>7</v>
      </c>
      <c r="M6" s="52">
        <v>3</v>
      </c>
      <c r="N6" s="52">
        <v>3</v>
      </c>
      <c r="O6" s="52">
        <v>2</v>
      </c>
      <c r="P6" s="46">
        <f t="shared" si="0"/>
        <v>0.66666666666666663</v>
      </c>
      <c r="Q6" s="54">
        <v>0.53300000000000003</v>
      </c>
      <c r="R6" s="58">
        <f t="shared" si="1"/>
        <v>1.1996666666666667</v>
      </c>
    </row>
    <row r="7" spans="1:18" ht="17.25" x14ac:dyDescent="0.3">
      <c r="A7" s="42" t="s">
        <v>9</v>
      </c>
      <c r="B7" s="52">
        <v>1</v>
      </c>
      <c r="C7" s="53">
        <v>0</v>
      </c>
      <c r="D7" s="52">
        <v>4</v>
      </c>
      <c r="E7" s="52">
        <v>4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3</v>
      </c>
      <c r="M7" s="52">
        <v>0</v>
      </c>
      <c r="N7" s="52">
        <v>0</v>
      </c>
      <c r="O7" s="52">
        <v>0</v>
      </c>
      <c r="P7" s="46">
        <f t="shared" si="0"/>
        <v>0</v>
      </c>
      <c r="Q7" s="54">
        <v>0</v>
      </c>
      <c r="R7" s="58">
        <f t="shared" si="1"/>
        <v>0</v>
      </c>
    </row>
    <row r="8" spans="1:18" ht="17.25" x14ac:dyDescent="0.3">
      <c r="A8" s="42" t="s">
        <v>4</v>
      </c>
      <c r="B8" s="52">
        <v>7</v>
      </c>
      <c r="C8" s="53">
        <v>0.45500000000000002</v>
      </c>
      <c r="D8" s="52">
        <v>17</v>
      </c>
      <c r="E8" s="52">
        <v>11</v>
      </c>
      <c r="F8" s="52">
        <v>5</v>
      </c>
      <c r="G8" s="52">
        <v>3</v>
      </c>
      <c r="H8" s="52">
        <v>1</v>
      </c>
      <c r="I8" s="52">
        <v>1</v>
      </c>
      <c r="J8" s="52">
        <v>0</v>
      </c>
      <c r="K8" s="52">
        <v>6</v>
      </c>
      <c r="L8" s="52">
        <v>4</v>
      </c>
      <c r="M8" s="52">
        <v>2</v>
      </c>
      <c r="N8" s="52">
        <v>6</v>
      </c>
      <c r="O8" s="52">
        <v>1</v>
      </c>
      <c r="P8" s="46">
        <f t="shared" si="0"/>
        <v>0.72727272727272729</v>
      </c>
      <c r="Q8" s="54">
        <v>0.64700000000000002</v>
      </c>
      <c r="R8" s="58">
        <f t="shared" si="1"/>
        <v>1.3742727272727273</v>
      </c>
    </row>
    <row r="9" spans="1:18" ht="17.25" x14ac:dyDescent="0.3">
      <c r="A9" s="42" t="s">
        <v>51</v>
      </c>
      <c r="B9" s="52">
        <v>6</v>
      </c>
      <c r="C9" s="53">
        <v>9.0999999999999998E-2</v>
      </c>
      <c r="D9" s="52">
        <v>16</v>
      </c>
      <c r="E9" s="52">
        <v>11</v>
      </c>
      <c r="F9" s="52">
        <v>1</v>
      </c>
      <c r="G9" s="52">
        <v>1</v>
      </c>
      <c r="H9" s="52">
        <v>0</v>
      </c>
      <c r="I9" s="52">
        <v>0</v>
      </c>
      <c r="J9" s="52">
        <v>0</v>
      </c>
      <c r="K9" s="52">
        <v>2</v>
      </c>
      <c r="L9" s="52">
        <v>2</v>
      </c>
      <c r="M9" s="52">
        <v>4</v>
      </c>
      <c r="N9" s="52">
        <v>5</v>
      </c>
      <c r="O9" s="52">
        <v>9</v>
      </c>
      <c r="P9" s="46">
        <f t="shared" si="0"/>
        <v>9.0909090909090912E-2</v>
      </c>
      <c r="Q9" s="54">
        <v>0.375</v>
      </c>
      <c r="R9" s="58">
        <f t="shared" si="1"/>
        <v>0.46590909090909094</v>
      </c>
    </row>
    <row r="10" spans="1:18" ht="17.25" x14ac:dyDescent="0.3">
      <c r="A10" s="42" t="s">
        <v>25</v>
      </c>
      <c r="B10" s="52">
        <v>6</v>
      </c>
      <c r="C10" s="53">
        <v>0.75</v>
      </c>
      <c r="D10" s="52">
        <v>18</v>
      </c>
      <c r="E10" s="52">
        <v>12</v>
      </c>
      <c r="F10" s="52">
        <v>9</v>
      </c>
      <c r="G10" s="52">
        <v>8</v>
      </c>
      <c r="H10" s="52">
        <v>1</v>
      </c>
      <c r="I10" s="52">
        <v>0</v>
      </c>
      <c r="J10" s="52">
        <v>0</v>
      </c>
      <c r="K10" s="52">
        <v>11</v>
      </c>
      <c r="L10" s="52">
        <v>8</v>
      </c>
      <c r="M10" s="52">
        <v>17</v>
      </c>
      <c r="N10" s="52">
        <v>6</v>
      </c>
      <c r="O10" s="52">
        <v>0</v>
      </c>
      <c r="P10" s="46">
        <f t="shared" si="0"/>
        <v>0.83333333333333337</v>
      </c>
      <c r="Q10" s="54">
        <v>0.83299999999999996</v>
      </c>
      <c r="R10" s="58">
        <f t="shared" si="1"/>
        <v>1.6663333333333332</v>
      </c>
    </row>
    <row r="11" spans="1:18" ht="17.25" x14ac:dyDescent="0.3">
      <c r="A11" s="42" t="s">
        <v>21</v>
      </c>
      <c r="B11" s="52">
        <v>6</v>
      </c>
      <c r="C11" s="53">
        <v>0.23100000000000001</v>
      </c>
      <c r="D11" s="52">
        <v>14</v>
      </c>
      <c r="E11" s="52">
        <v>13</v>
      </c>
      <c r="F11" s="52">
        <v>3</v>
      </c>
      <c r="G11" s="52">
        <v>2</v>
      </c>
      <c r="H11" s="52">
        <v>1</v>
      </c>
      <c r="I11" s="52">
        <v>0</v>
      </c>
      <c r="J11" s="52">
        <v>0</v>
      </c>
      <c r="K11" s="52">
        <v>3</v>
      </c>
      <c r="L11" s="52">
        <v>4</v>
      </c>
      <c r="M11" s="52">
        <v>2</v>
      </c>
      <c r="N11" s="52">
        <v>1</v>
      </c>
      <c r="O11" s="52">
        <v>4</v>
      </c>
      <c r="P11" s="46">
        <f t="shared" si="0"/>
        <v>0.30769230769230771</v>
      </c>
      <c r="Q11" s="54">
        <v>0.28599999999999998</v>
      </c>
      <c r="R11" s="58">
        <f t="shared" si="1"/>
        <v>0.59369230769230774</v>
      </c>
    </row>
    <row r="12" spans="1:18" ht="17.25" x14ac:dyDescent="0.3">
      <c r="A12" s="42" t="s">
        <v>8</v>
      </c>
      <c r="B12" s="52">
        <v>0</v>
      </c>
      <c r="C12" s="53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46">
        <v>0</v>
      </c>
      <c r="Q12" s="54">
        <v>0</v>
      </c>
      <c r="R12" s="58">
        <f t="shared" si="1"/>
        <v>0</v>
      </c>
    </row>
    <row r="13" spans="1:18" ht="17.25" x14ac:dyDescent="0.3">
      <c r="A13" s="42" t="s">
        <v>15</v>
      </c>
      <c r="B13" s="52">
        <v>6</v>
      </c>
      <c r="C13" s="53">
        <v>0.46200000000000002</v>
      </c>
      <c r="D13" s="52">
        <v>15</v>
      </c>
      <c r="E13" s="52">
        <v>13</v>
      </c>
      <c r="F13" s="52">
        <v>6</v>
      </c>
      <c r="G13" s="52">
        <v>0</v>
      </c>
      <c r="H13" s="52">
        <v>5</v>
      </c>
      <c r="I13" s="52">
        <v>1</v>
      </c>
      <c r="J13" s="52">
        <v>0</v>
      </c>
      <c r="K13" s="52">
        <v>5</v>
      </c>
      <c r="L13" s="52">
        <v>9</v>
      </c>
      <c r="M13" s="52">
        <v>0</v>
      </c>
      <c r="N13" s="52">
        <v>2</v>
      </c>
      <c r="O13" s="52">
        <v>1</v>
      </c>
      <c r="P13" s="46">
        <f t="shared" si="0"/>
        <v>1</v>
      </c>
      <c r="Q13" s="54">
        <v>0.53300000000000003</v>
      </c>
      <c r="R13" s="58">
        <f t="shared" si="1"/>
        <v>1.5329999999999999</v>
      </c>
    </row>
    <row r="14" spans="1:18" ht="17.25" x14ac:dyDescent="0.3">
      <c r="A14" s="42" t="s">
        <v>52</v>
      </c>
      <c r="B14" s="52">
        <v>4</v>
      </c>
      <c r="C14" s="53">
        <v>0</v>
      </c>
      <c r="D14" s="52">
        <v>9</v>
      </c>
      <c r="E14" s="52">
        <v>5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2</v>
      </c>
      <c r="L14" s="52">
        <v>1</v>
      </c>
      <c r="M14" s="52">
        <v>1</v>
      </c>
      <c r="N14" s="52">
        <v>4</v>
      </c>
      <c r="O14" s="52">
        <v>3</v>
      </c>
      <c r="P14" s="46">
        <f t="shared" si="0"/>
        <v>0</v>
      </c>
      <c r="Q14" s="54">
        <v>0.44400000000000001</v>
      </c>
      <c r="R14" s="58">
        <f t="shared" si="1"/>
        <v>0.44400000000000001</v>
      </c>
    </row>
    <row r="15" spans="1:18" ht="17.25" x14ac:dyDescent="0.3">
      <c r="A15" s="42" t="s">
        <v>23</v>
      </c>
      <c r="B15" s="52">
        <v>1</v>
      </c>
      <c r="C15" s="53">
        <v>0</v>
      </c>
      <c r="D15" s="52">
        <v>4</v>
      </c>
      <c r="E15" s="52">
        <v>3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1</v>
      </c>
      <c r="L15" s="52">
        <v>0</v>
      </c>
      <c r="M15" s="52">
        <v>0</v>
      </c>
      <c r="N15" s="52">
        <v>1</v>
      </c>
      <c r="O15" s="52">
        <v>2</v>
      </c>
      <c r="P15" s="46">
        <f t="shared" si="0"/>
        <v>0</v>
      </c>
      <c r="Q15" s="54">
        <v>0.25</v>
      </c>
      <c r="R15" s="58">
        <f t="shared" si="1"/>
        <v>0.25</v>
      </c>
    </row>
    <row r="16" spans="1:18" ht="17.25" x14ac:dyDescent="0.3">
      <c r="A16" s="42" t="s">
        <v>50</v>
      </c>
      <c r="B16" s="52">
        <v>5</v>
      </c>
      <c r="C16" s="53">
        <v>0.2</v>
      </c>
      <c r="D16" s="52">
        <v>8</v>
      </c>
      <c r="E16" s="52">
        <v>5</v>
      </c>
      <c r="F16" s="52">
        <v>1</v>
      </c>
      <c r="G16" s="52">
        <v>1</v>
      </c>
      <c r="H16" s="52">
        <v>0</v>
      </c>
      <c r="I16" s="52">
        <v>0</v>
      </c>
      <c r="J16" s="52">
        <v>0</v>
      </c>
      <c r="K16" s="52">
        <v>2</v>
      </c>
      <c r="L16" s="52">
        <v>1</v>
      </c>
      <c r="M16" s="52">
        <v>2</v>
      </c>
      <c r="N16" s="52">
        <v>3</v>
      </c>
      <c r="O16" s="52">
        <v>1</v>
      </c>
      <c r="P16" s="46">
        <f t="shared" si="0"/>
        <v>0.2</v>
      </c>
      <c r="Q16" s="54">
        <v>0.5</v>
      </c>
      <c r="R16" s="58">
        <f t="shared" si="1"/>
        <v>0.7</v>
      </c>
    </row>
    <row r="17" spans="1:21" ht="17.25" x14ac:dyDescent="0.3">
      <c r="A17" s="42" t="s">
        <v>33</v>
      </c>
      <c r="B17" s="52">
        <v>0</v>
      </c>
      <c r="C17" s="53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46">
        <v>0</v>
      </c>
      <c r="Q17" s="54">
        <v>0</v>
      </c>
      <c r="R17" s="58">
        <f t="shared" si="1"/>
        <v>0</v>
      </c>
    </row>
    <row r="18" spans="1:21" ht="17.25" x14ac:dyDescent="0.3">
      <c r="A18" s="42" t="s">
        <v>60</v>
      </c>
      <c r="B18" s="52">
        <v>5</v>
      </c>
      <c r="C18" s="53">
        <v>0.42899999999999999</v>
      </c>
      <c r="D18" s="52">
        <v>9</v>
      </c>
      <c r="E18" s="52">
        <v>7</v>
      </c>
      <c r="F18" s="52">
        <v>3</v>
      </c>
      <c r="G18" s="52">
        <v>3</v>
      </c>
      <c r="H18" s="52">
        <v>0</v>
      </c>
      <c r="I18" s="52">
        <v>0</v>
      </c>
      <c r="J18" s="52">
        <v>0</v>
      </c>
      <c r="K18" s="52">
        <v>2</v>
      </c>
      <c r="L18" s="52">
        <v>2</v>
      </c>
      <c r="M18" s="52">
        <v>1</v>
      </c>
      <c r="N18" s="52">
        <v>2</v>
      </c>
      <c r="O18" s="52">
        <v>2</v>
      </c>
      <c r="P18" s="46">
        <f t="shared" si="0"/>
        <v>0.42857142857142855</v>
      </c>
      <c r="Q18" s="54">
        <v>0.55600000000000005</v>
      </c>
      <c r="R18" s="58">
        <f t="shared" si="1"/>
        <v>0.98457142857142865</v>
      </c>
    </row>
    <row r="19" spans="1:21" ht="17.25" x14ac:dyDescent="0.3">
      <c r="A19" s="42" t="s">
        <v>12</v>
      </c>
      <c r="B19" s="52">
        <v>1</v>
      </c>
      <c r="C19" s="53">
        <v>0.5</v>
      </c>
      <c r="D19" s="52">
        <v>3</v>
      </c>
      <c r="E19" s="52">
        <v>2</v>
      </c>
      <c r="F19" s="52">
        <v>1</v>
      </c>
      <c r="G19" s="52">
        <v>1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1</v>
      </c>
      <c r="N19" s="52">
        <v>1</v>
      </c>
      <c r="O19" s="52">
        <v>1</v>
      </c>
      <c r="P19" s="46">
        <f t="shared" si="0"/>
        <v>0.5</v>
      </c>
      <c r="Q19" s="54">
        <v>0.66700000000000004</v>
      </c>
      <c r="R19" s="58">
        <f t="shared" si="1"/>
        <v>1.167</v>
      </c>
    </row>
    <row r="20" spans="1:21" ht="17.25" x14ac:dyDescent="0.3">
      <c r="A20" s="42" t="s">
        <v>24</v>
      </c>
      <c r="B20" s="52">
        <v>7</v>
      </c>
      <c r="C20" s="53">
        <v>0.14299999999999999</v>
      </c>
      <c r="D20" s="52">
        <v>14</v>
      </c>
      <c r="E20" s="52">
        <v>7</v>
      </c>
      <c r="F20" s="52">
        <v>1</v>
      </c>
      <c r="G20" s="52">
        <v>1</v>
      </c>
      <c r="H20" s="52">
        <v>0</v>
      </c>
      <c r="I20" s="52">
        <v>0</v>
      </c>
      <c r="J20" s="52">
        <v>0</v>
      </c>
      <c r="K20" s="52">
        <v>4</v>
      </c>
      <c r="L20" s="52">
        <v>2</v>
      </c>
      <c r="M20" s="52">
        <v>4</v>
      </c>
      <c r="N20" s="52">
        <v>7</v>
      </c>
      <c r="O20" s="52">
        <v>5</v>
      </c>
      <c r="P20" s="46">
        <f t="shared" si="0"/>
        <v>0.14285714285714285</v>
      </c>
      <c r="Q20" s="54">
        <v>0.57099999999999995</v>
      </c>
      <c r="R20" s="58">
        <f t="shared" si="1"/>
        <v>0.71385714285714275</v>
      </c>
    </row>
    <row r="21" spans="1:21" ht="17.25" x14ac:dyDescent="0.3">
      <c r="A21" s="42" t="s">
        <v>14</v>
      </c>
      <c r="B21" s="52">
        <v>6</v>
      </c>
      <c r="C21" s="53">
        <v>0.54500000000000004</v>
      </c>
      <c r="D21" s="52">
        <v>15</v>
      </c>
      <c r="E21" s="52">
        <v>11</v>
      </c>
      <c r="F21" s="52">
        <v>6</v>
      </c>
      <c r="G21" s="52">
        <v>4</v>
      </c>
      <c r="H21" s="52">
        <v>2</v>
      </c>
      <c r="I21" s="52">
        <v>0</v>
      </c>
      <c r="J21" s="52">
        <v>0</v>
      </c>
      <c r="K21" s="52">
        <v>7</v>
      </c>
      <c r="L21" s="52">
        <v>3</v>
      </c>
      <c r="M21" s="52">
        <v>5</v>
      </c>
      <c r="N21" s="52">
        <v>4</v>
      </c>
      <c r="O21" s="52">
        <v>2</v>
      </c>
      <c r="P21" s="46">
        <f t="shared" si="0"/>
        <v>0.72727272727272729</v>
      </c>
      <c r="Q21" s="54">
        <v>0.66700000000000004</v>
      </c>
      <c r="R21" s="58">
        <f t="shared" si="1"/>
        <v>1.3942727272727273</v>
      </c>
    </row>
    <row r="22" spans="1:21" ht="17.25" x14ac:dyDescent="0.3">
      <c r="A22" s="42" t="s">
        <v>47</v>
      </c>
      <c r="B22" s="52">
        <v>3</v>
      </c>
      <c r="C22" s="53">
        <v>0.16700000000000001</v>
      </c>
      <c r="D22" s="52">
        <v>6</v>
      </c>
      <c r="E22" s="52">
        <v>6</v>
      </c>
      <c r="F22" s="52">
        <v>1</v>
      </c>
      <c r="G22" s="52">
        <v>1</v>
      </c>
      <c r="H22" s="52">
        <v>0</v>
      </c>
      <c r="I22" s="52">
        <v>0</v>
      </c>
      <c r="J22" s="52">
        <v>0</v>
      </c>
      <c r="K22" s="52">
        <v>1</v>
      </c>
      <c r="L22" s="52">
        <v>1</v>
      </c>
      <c r="M22" s="52">
        <v>0</v>
      </c>
      <c r="N22" s="52">
        <v>0</v>
      </c>
      <c r="O22" s="52">
        <v>3</v>
      </c>
      <c r="P22" s="46">
        <f t="shared" si="0"/>
        <v>0.16666666666666666</v>
      </c>
      <c r="Q22" s="54">
        <v>0.16700000000000001</v>
      </c>
      <c r="R22" s="58">
        <f t="shared" si="1"/>
        <v>0.33366666666666667</v>
      </c>
    </row>
    <row r="23" spans="1:21" ht="17.25" x14ac:dyDescent="0.3">
      <c r="A23" s="42" t="s">
        <v>22</v>
      </c>
      <c r="B23" s="52">
        <v>5</v>
      </c>
      <c r="C23" s="53">
        <v>0.2</v>
      </c>
      <c r="D23" s="52">
        <v>14</v>
      </c>
      <c r="E23" s="52">
        <v>10</v>
      </c>
      <c r="F23" s="52">
        <v>2</v>
      </c>
      <c r="G23" s="52">
        <v>1</v>
      </c>
      <c r="H23" s="52">
        <v>1</v>
      </c>
      <c r="I23" s="52">
        <v>0</v>
      </c>
      <c r="J23" s="52">
        <v>0</v>
      </c>
      <c r="K23" s="52">
        <v>1</v>
      </c>
      <c r="L23" s="52">
        <v>5</v>
      </c>
      <c r="M23" s="52">
        <v>0</v>
      </c>
      <c r="N23" s="52">
        <v>4</v>
      </c>
      <c r="O23" s="52">
        <v>5</v>
      </c>
      <c r="P23" s="46">
        <f t="shared" si="0"/>
        <v>0.3</v>
      </c>
      <c r="Q23" s="54">
        <v>0.42899999999999999</v>
      </c>
      <c r="R23" s="58">
        <f t="shared" si="1"/>
        <v>0.72899999999999998</v>
      </c>
    </row>
    <row r="24" spans="1:21" ht="17.25" x14ac:dyDescent="0.3">
      <c r="A24" s="42" t="s">
        <v>54</v>
      </c>
      <c r="B24" s="52">
        <v>0</v>
      </c>
      <c r="C24" s="53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46">
        <v>0</v>
      </c>
      <c r="Q24" s="54">
        <v>0</v>
      </c>
      <c r="R24" s="58">
        <f t="shared" si="1"/>
        <v>0</v>
      </c>
    </row>
    <row r="25" spans="1:21" ht="17.25" x14ac:dyDescent="0.3">
      <c r="A25" s="59" t="s">
        <v>10</v>
      </c>
      <c r="B25" s="55"/>
      <c r="C25" s="56">
        <f>+F25/E25</f>
        <v>0.34285714285714286</v>
      </c>
      <c r="D25" s="55">
        <f>SUM(D4:D24)</f>
        <v>193</v>
      </c>
      <c r="E25" s="55">
        <f t="shared" ref="E25:J25" si="2">SUM(E4:E24)</f>
        <v>140</v>
      </c>
      <c r="F25" s="55">
        <f t="shared" si="2"/>
        <v>48</v>
      </c>
      <c r="G25" s="55">
        <f t="shared" si="2"/>
        <v>33</v>
      </c>
      <c r="H25" s="55">
        <f t="shared" si="2"/>
        <v>12</v>
      </c>
      <c r="I25" s="55">
        <f t="shared" si="2"/>
        <v>3</v>
      </c>
      <c r="J25" s="55">
        <f t="shared" si="2"/>
        <v>0</v>
      </c>
      <c r="K25" s="55">
        <f t="shared" ref="K25:O25" si="3">SUM(K4:K24)</f>
        <v>58</v>
      </c>
      <c r="L25" s="55">
        <f t="shared" si="3"/>
        <v>57</v>
      </c>
      <c r="M25" s="55">
        <f t="shared" si="3"/>
        <v>43</v>
      </c>
      <c r="N25" s="55">
        <f t="shared" si="3"/>
        <v>53</v>
      </c>
      <c r="O25" s="55">
        <f t="shared" si="3"/>
        <v>44</v>
      </c>
      <c r="P25" s="56"/>
      <c r="Q25" s="56"/>
      <c r="R25" s="57"/>
    </row>
    <row r="27" spans="1:21" ht="17.25" x14ac:dyDescent="0.3">
      <c r="A27" s="4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7.25" x14ac:dyDescent="0.3">
      <c r="A28" s="9" t="s">
        <v>27</v>
      </c>
      <c r="B28" s="10" t="s">
        <v>46</v>
      </c>
      <c r="C28" s="10" t="s">
        <v>55</v>
      </c>
      <c r="D28" s="10" t="s">
        <v>41</v>
      </c>
      <c r="E28" s="10" t="s">
        <v>48</v>
      </c>
      <c r="F28" s="10" t="s">
        <v>45</v>
      </c>
      <c r="G28" s="10" t="s">
        <v>38</v>
      </c>
      <c r="H28" s="10" t="s">
        <v>5</v>
      </c>
      <c r="I28" s="10" t="s">
        <v>17</v>
      </c>
      <c r="J28" s="10" t="s">
        <v>26</v>
      </c>
      <c r="K28" s="10" t="s">
        <v>30</v>
      </c>
      <c r="L28" s="10" t="s">
        <v>11</v>
      </c>
      <c r="M28" s="10" t="s">
        <v>6</v>
      </c>
      <c r="N28" s="10" t="s">
        <v>42</v>
      </c>
      <c r="O28" s="10" t="s">
        <v>35</v>
      </c>
      <c r="P28" s="10" t="s">
        <v>49</v>
      </c>
    </row>
    <row r="29" spans="1:21" ht="17.25" x14ac:dyDescent="0.3">
      <c r="A29" s="9" t="s">
        <v>59</v>
      </c>
      <c r="B29" s="48">
        <v>4</v>
      </c>
      <c r="C29" s="48">
        <v>1</v>
      </c>
      <c r="D29" s="48">
        <v>1</v>
      </c>
      <c r="E29" s="48">
        <v>0</v>
      </c>
      <c r="F29" s="48">
        <v>38</v>
      </c>
      <c r="G29" s="48">
        <f>+F29-K29-L29</f>
        <v>25</v>
      </c>
      <c r="H29" s="49">
        <v>4.6666600000000003</v>
      </c>
      <c r="I29" s="48">
        <v>8</v>
      </c>
      <c r="J29" s="48">
        <v>0</v>
      </c>
      <c r="K29" s="48">
        <v>11</v>
      </c>
      <c r="L29" s="48">
        <v>2</v>
      </c>
      <c r="M29" s="48">
        <v>3</v>
      </c>
      <c r="N29" s="48">
        <v>14</v>
      </c>
      <c r="O29" s="48">
        <v>10</v>
      </c>
      <c r="P29" s="50">
        <f>+O29*9/H29</f>
        <v>19.285741836774051</v>
      </c>
      <c r="Q29" s="18"/>
    </row>
    <row r="30" spans="1:21" ht="17.25" x14ac:dyDescent="0.3">
      <c r="A30" s="9" t="s">
        <v>51</v>
      </c>
      <c r="B30" s="48">
        <v>4</v>
      </c>
      <c r="C30" s="48">
        <v>0</v>
      </c>
      <c r="D30" s="48">
        <v>1</v>
      </c>
      <c r="E30" s="48">
        <v>0</v>
      </c>
      <c r="F30" s="48">
        <v>28</v>
      </c>
      <c r="G30" s="48">
        <f t="shared" ref="G30:G34" si="4">+F30-K30-L30</f>
        <v>21</v>
      </c>
      <c r="H30" s="49">
        <v>2.3332999999999999</v>
      </c>
      <c r="I30" s="48">
        <v>6</v>
      </c>
      <c r="J30" s="48">
        <v>0</v>
      </c>
      <c r="K30" s="48">
        <v>6</v>
      </c>
      <c r="L30" s="48">
        <v>1</v>
      </c>
      <c r="M30" s="48">
        <v>4</v>
      </c>
      <c r="N30" s="48">
        <v>12</v>
      </c>
      <c r="O30" s="48">
        <v>5</v>
      </c>
      <c r="P30" s="50">
        <f t="shared" ref="P30:P35" si="5">+O30*9/H30</f>
        <v>19.285989799854285</v>
      </c>
    </row>
    <row r="31" spans="1:21" ht="17.25" x14ac:dyDescent="0.3">
      <c r="A31" s="9" t="s">
        <v>15</v>
      </c>
      <c r="B31" s="48">
        <v>5</v>
      </c>
      <c r="C31" s="48">
        <v>1</v>
      </c>
      <c r="D31" s="48">
        <v>0</v>
      </c>
      <c r="E31" s="48">
        <v>1</v>
      </c>
      <c r="F31" s="48">
        <v>41</v>
      </c>
      <c r="G31" s="48">
        <f t="shared" si="4"/>
        <v>33</v>
      </c>
      <c r="H31" s="49">
        <v>7.6665999999999999</v>
      </c>
      <c r="I31" s="48">
        <v>11</v>
      </c>
      <c r="J31" s="48">
        <v>0</v>
      </c>
      <c r="K31" s="48">
        <v>5</v>
      </c>
      <c r="L31" s="48">
        <v>3</v>
      </c>
      <c r="M31" s="48">
        <v>14</v>
      </c>
      <c r="N31" s="48">
        <v>13</v>
      </c>
      <c r="O31" s="48">
        <v>9</v>
      </c>
      <c r="P31" s="50">
        <f t="shared" si="5"/>
        <v>10.565309263558813</v>
      </c>
    </row>
    <row r="32" spans="1:21" ht="17.25" x14ac:dyDescent="0.3">
      <c r="A32" s="9" t="s">
        <v>50</v>
      </c>
      <c r="B32" s="48">
        <v>4</v>
      </c>
      <c r="C32" s="48">
        <v>0</v>
      </c>
      <c r="D32" s="48">
        <v>1</v>
      </c>
      <c r="E32" s="48">
        <v>0</v>
      </c>
      <c r="F32" s="48">
        <v>62</v>
      </c>
      <c r="G32" s="48">
        <f t="shared" si="4"/>
        <v>41</v>
      </c>
      <c r="H32" s="49">
        <v>7.6665999999999999</v>
      </c>
      <c r="I32" s="48">
        <v>18</v>
      </c>
      <c r="J32" s="48">
        <v>2</v>
      </c>
      <c r="K32" s="48">
        <v>18</v>
      </c>
      <c r="L32" s="48">
        <v>3</v>
      </c>
      <c r="M32" s="48">
        <v>12</v>
      </c>
      <c r="N32" s="48">
        <v>26</v>
      </c>
      <c r="O32" s="48">
        <v>18</v>
      </c>
      <c r="P32" s="50">
        <f t="shared" si="5"/>
        <v>21.130618527117626</v>
      </c>
    </row>
    <row r="33" spans="1:16" ht="17.25" x14ac:dyDescent="0.3">
      <c r="A33" s="9" t="s">
        <v>47</v>
      </c>
      <c r="B33" s="48">
        <v>2</v>
      </c>
      <c r="C33" s="48">
        <v>0</v>
      </c>
      <c r="D33" s="48">
        <v>2</v>
      </c>
      <c r="E33" s="48">
        <v>0</v>
      </c>
      <c r="F33" s="48">
        <v>39</v>
      </c>
      <c r="G33" s="48">
        <f t="shared" si="4"/>
        <v>21</v>
      </c>
      <c r="H33" s="49">
        <v>4.3333000000000004</v>
      </c>
      <c r="I33" s="48">
        <v>5</v>
      </c>
      <c r="J33" s="48">
        <v>1</v>
      </c>
      <c r="K33" s="48">
        <v>18</v>
      </c>
      <c r="L33" s="48">
        <v>0</v>
      </c>
      <c r="M33" s="48">
        <v>3</v>
      </c>
      <c r="N33" s="48">
        <v>19</v>
      </c>
      <c r="O33" s="48">
        <v>12</v>
      </c>
      <c r="P33" s="50">
        <f t="shared" si="5"/>
        <v>24.923268640528001</v>
      </c>
    </row>
    <row r="34" spans="1:16" ht="17.25" x14ac:dyDescent="0.3">
      <c r="A34" s="9" t="s">
        <v>22</v>
      </c>
      <c r="B34" s="48">
        <v>4</v>
      </c>
      <c r="C34" s="48">
        <v>1</v>
      </c>
      <c r="D34" s="48">
        <v>0</v>
      </c>
      <c r="E34" s="48">
        <v>2</v>
      </c>
      <c r="F34" s="48">
        <v>36</v>
      </c>
      <c r="G34" s="48">
        <f t="shared" si="4"/>
        <v>29</v>
      </c>
      <c r="H34" s="49">
        <v>7.3333000000000004</v>
      </c>
      <c r="I34" s="48">
        <v>8</v>
      </c>
      <c r="J34" s="48">
        <v>1</v>
      </c>
      <c r="K34" s="48">
        <v>7</v>
      </c>
      <c r="L34" s="48">
        <v>0</v>
      </c>
      <c r="M34" s="48">
        <v>8</v>
      </c>
      <c r="N34" s="48">
        <v>11</v>
      </c>
      <c r="O34" s="48">
        <v>10</v>
      </c>
      <c r="P34" s="50">
        <f t="shared" si="5"/>
        <v>12.272783058104809</v>
      </c>
    </row>
    <row r="35" spans="1:16" ht="17.25" x14ac:dyDescent="0.3">
      <c r="A35" s="60" t="s">
        <v>10</v>
      </c>
      <c r="B35" s="11"/>
      <c r="C35" s="11">
        <f t="shared" ref="C35:O35" si="6">SUM(C29:C34)</f>
        <v>3</v>
      </c>
      <c r="D35" s="11">
        <f t="shared" si="6"/>
        <v>5</v>
      </c>
      <c r="E35" s="11">
        <f t="shared" si="6"/>
        <v>3</v>
      </c>
      <c r="F35" s="11">
        <f t="shared" si="6"/>
        <v>244</v>
      </c>
      <c r="G35" s="11">
        <f t="shared" si="6"/>
        <v>170</v>
      </c>
      <c r="H35" s="15">
        <f t="shared" si="6"/>
        <v>33.999760000000002</v>
      </c>
      <c r="I35" s="11">
        <f t="shared" si="6"/>
        <v>56</v>
      </c>
      <c r="J35" s="11">
        <f t="shared" si="6"/>
        <v>4</v>
      </c>
      <c r="K35" s="11">
        <f t="shared" si="6"/>
        <v>65</v>
      </c>
      <c r="L35" s="11">
        <f t="shared" si="6"/>
        <v>9</v>
      </c>
      <c r="M35" s="11">
        <f t="shared" si="6"/>
        <v>44</v>
      </c>
      <c r="N35" s="11">
        <f t="shared" si="6"/>
        <v>95</v>
      </c>
      <c r="O35" s="11">
        <f t="shared" si="6"/>
        <v>64</v>
      </c>
      <c r="P35" s="16">
        <f t="shared" si="5"/>
        <v>16.941296056207456</v>
      </c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통산 성적(~'23)</vt:lpstr>
      <vt:lpstr>통산 성적(~'24)</vt:lpstr>
      <vt:lpstr>시즌별 정리</vt:lpstr>
      <vt:lpstr>통산 성적(~'24) (김희제 포함)</vt:lpstr>
      <vt:lpstr>22년 시즌</vt:lpstr>
      <vt:lpstr>23년 시즌</vt:lpstr>
      <vt:lpstr>24년 시즌</vt:lpstr>
      <vt:lpstr>22년 샘프리그(22')</vt:lpstr>
      <vt:lpstr>22년 드림즈(23')</vt:lpstr>
      <vt:lpstr>23년 상반기 코모도(23')</vt:lpstr>
      <vt:lpstr>23년 디비전 리그(23')</vt:lpstr>
      <vt:lpstr>23 서구하반기('24)</vt:lpstr>
      <vt:lpstr>23 下코모도리그('24)</vt:lpstr>
      <vt:lpstr>24 上코모도리그('24)</vt:lpstr>
      <vt:lpstr>24 上디비전리그('24)</vt:lpstr>
      <vt:lpstr>24년 시즌 (민석이 제공용)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김재영</dc:creator>
  <cp:lastModifiedBy>재영 김</cp:lastModifiedBy>
  <cp:revision>20</cp:revision>
  <dcterms:created xsi:type="dcterms:W3CDTF">2022-12-25T17:01:42Z</dcterms:created>
  <dcterms:modified xsi:type="dcterms:W3CDTF">2024-10-14T16:21:43Z</dcterms:modified>
  <cp:version>1200.0100.01</cp:version>
</cp:coreProperties>
</file>