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osfung/Google Drive/UCI Data Analytics/"/>
    </mc:Choice>
  </mc:AlternateContent>
  <xr:revisionPtr revIDLastSave="0" documentId="13_ncr:1_{0DF7FD2F-0CB6-A444-96D9-0A372D596054}" xr6:coauthVersionLast="45" xr6:coauthVersionMax="45" xr10:uidLastSave="{00000000-0000-0000-0000-000000000000}"/>
  <bookViews>
    <workbookView xWindow="0" yWindow="460" windowWidth="28800" windowHeight="16000" activeTab="4" xr2:uid="{00000000-000D-0000-FFFF-FFFF00000000}"/>
  </bookViews>
  <sheets>
    <sheet name="Successful Subcampaigns" sheetId="4" r:id="rId1"/>
    <sheet name="Successful Campaigns" sheetId="2" r:id="rId2"/>
    <sheet name="Outcomes by Date" sheetId="5" r:id="rId3"/>
    <sheet name="Raw Data" sheetId="1" r:id="rId4"/>
    <sheet name="Success Rate vs Goal" sheetId="6" r:id="rId5"/>
  </sheets>
  <definedNames>
    <definedName name="Goal">'Raw Data'!$D$2:$D$4115</definedName>
    <definedName name="State">'Raw Data'!$F$2:$F$4115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3" i="6"/>
  <c r="C2" i="6"/>
  <c r="C13" i="6"/>
  <c r="B13" i="6"/>
  <c r="C12" i="6"/>
  <c r="B12" i="6"/>
  <c r="C11" i="6"/>
  <c r="B11" i="6"/>
  <c r="C10" i="6"/>
  <c r="B10" i="6"/>
  <c r="C9" i="6"/>
  <c r="B9" i="6"/>
  <c r="C8" i="6"/>
  <c r="C7" i="6"/>
  <c r="B7" i="6"/>
  <c r="C6" i="6"/>
  <c r="B6" i="6"/>
  <c r="C5" i="6"/>
  <c r="B5" i="6"/>
  <c r="C4" i="6"/>
  <c r="B4" i="6"/>
  <c r="B2" i="6"/>
  <c r="B8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<sst xmlns="http://schemas.openxmlformats.org/spreadsheetml/2006/main" count="24819" uniqueCount="8401">
  <si>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</si>
  <si>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</si>
  <si>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</si>
  <si>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</si>
  <si>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</si>
  <si>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</si>
  <si>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</si>
  <si>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</si>
  <si>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</si>
  <si>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</si>
  <si>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</si>
  <si>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</si>
  <si>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</si>
  <si>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</si>
  <si>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</si>
  <si>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</si>
  <si>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</si>
  <si>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</si>
  <si>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</si>
  <si>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</si>
  <si>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</si>
  <si>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</si>
  <si>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</si>
  <si>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</si>
  <si>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</si>
  <si>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</si>
  <si>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</si>
  <si>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</si>
  <si>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</si>
  <si>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</si>
  <si>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</si>
  <si>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</si>
  <si>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</si>
  <si>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</si>
  <si>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</si>
  <si>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</si>
  <si>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</si>
  <si>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</si>
  <si>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</si>
  <si>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</si>
  <si>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</si>
  <si>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</si>
  <si>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</si>
  <si>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</si>
  <si>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</si>
  <si>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</si>
  <si>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</si>
  <si>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</si>
  <si>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</si>
  <si>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</si>
  <si>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</si>
  <si>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</si>
  <si>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</si>
  <si>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</si>
  <si>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</si>
  <si>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</si>
  <si>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</si>
  <si>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</si>
  <si>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</si>
  <si>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</si>
  <si>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</si>
  <si>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</si>
  <si>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</si>
  <si>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</si>
  <si>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</si>
  <si>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</si>
  <si>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</si>
  <si>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</si>
  <si>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</si>
  <si>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</si>
  <si>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</si>
  <si>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</si>
  <si>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</si>
  <si>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</si>
  <si>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</si>
  <si>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</si>
  <si>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</si>
  <si>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</si>
  <si>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</si>
  <si>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</si>
  <si>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</si>
  <si>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</si>
  <si>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</si>
  <si>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</si>
  <si>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</si>
  <si>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</si>
  <si>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</si>
  <si>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</si>
  <si>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</si>
  <si>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</si>
  <si>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</si>
  <si>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</si>
  <si>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</si>
  <si>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</si>
  <si>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</si>
  <si>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</si>
  <si>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</si>
  <si>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</si>
  <si>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</si>
  <si>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</si>
  <si>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</si>
  <si>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</si>
  <si>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</si>
  <si>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</si>
  <si>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</si>
  <si>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</si>
  <si>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</si>
  <si>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</si>
  <si>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</si>
  <si>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</si>
  <si>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</si>
  <si>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</si>
  <si>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</si>
  <si>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</si>
  <si>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</si>
  <si>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</si>
  <si>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</si>
  <si>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</si>
  <si>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</si>
  <si>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</si>
  <si>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</si>
  <si>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</si>
  <si>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</si>
  <si>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</si>
  <si>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</si>
  <si>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</si>
  <si>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</si>
  <si>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</si>
  <si>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</si>
  <si>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</si>
  <si>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</si>
  <si>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</si>
  <si>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</si>
  <si>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</si>
  <si>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</si>
  <si>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</si>
  <si>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</si>
  <si>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</si>
  <si>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</si>
  <si>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</si>
  <si>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</si>
  <si>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</si>
  <si>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</si>
  <si>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</si>
  <si>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</si>
  <si>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</si>
  <si>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</si>
  <si>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</si>
  <si>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</si>
  <si>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</si>
  <si>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</si>
  <si>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</si>
  <si>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</si>
  <si>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</si>
  <si>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</si>
  <si>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</si>
  <si>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</si>
  <si>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</si>
  <si>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</si>
  <si>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</si>
  <si>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</si>
  <si>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</si>
  <si>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</si>
  <si>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</si>
  <si>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</si>
  <si>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</si>
  <si>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</si>
  <si>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</si>
  <si>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</si>
  <si>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</si>
  <si>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</si>
  <si>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</si>
  <si>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</si>
  <si>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</si>
  <si>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</si>
  <si>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</si>
  <si>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</si>
  <si>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</si>
  <si>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</si>
  <si>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</si>
  <si>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</si>
  <si>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</si>
  <si>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</si>
  <si>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</si>
  <si>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</si>
  <si>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</si>
  <si>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</si>
  <si>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</si>
  <si>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</si>
  <si>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</si>
  <si>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</si>
  <si>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</si>
  <si>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</si>
  <si>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</si>
  <si>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</si>
  <si>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</si>
  <si>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</si>
  <si>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</si>
  <si>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</si>
  <si>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</si>
  <si>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</si>
  <si>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</si>
  <si>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</si>
  <si>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</si>
  <si>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</si>
  <si>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</si>
  <si>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</si>
  <si>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</si>
  <si>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</si>
  <si>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</si>
  <si>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</si>
  <si>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</si>
  <si>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</si>
  <si>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</si>
  <si>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</si>
  <si>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</si>
  <si>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</si>
  <si>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</si>
  <si>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</si>
  <si>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</si>
  <si>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</si>
  <si>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</si>
  <si>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</si>
  <si>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</si>
  <si>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</si>
  <si>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</si>
  <si>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</si>
  <si>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</si>
  <si>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</si>
  <si>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</si>
  <si>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</si>
  <si>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</si>
  <si>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</si>
  <si>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</si>
  <si>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</si>
  <si>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</si>
  <si>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</si>
  <si>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</si>
  <si>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</si>
  <si>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</si>
  <si>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</si>
  <si>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</si>
  <si>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</si>
  <si>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</si>
  <si>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</si>
  <si>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</si>
  <si>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</si>
  <si>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</si>
  <si>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</si>
  <si>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</si>
  <si>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</si>
  <si>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</si>
  <si>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</si>
  <si>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</si>
  <si>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</si>
  <si>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</si>
  <si>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</si>
  <si>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</si>
  <si>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</si>
  <si>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</si>
  <si>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</si>
  <si>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</si>
  <si>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</si>
  <si>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</si>
  <si>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</si>
  <si>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</si>
  <si>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</si>
  <si>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</si>
  <si>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</si>
  <si>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</si>
  <si>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</si>
  <si>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</si>
  <si>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</si>
  <si>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</si>
  <si>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</si>
  <si>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</si>
  <si>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</si>
  <si>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</si>
  <si>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</si>
  <si>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</si>
  <si>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</si>
  <si>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</si>
  <si>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</si>
  <si>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</si>
  <si>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</si>
  <si>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</si>
  <si>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</si>
  <si>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</si>
  <si>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</si>
  <si>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</si>
  <si>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</si>
  <si>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</si>
  <si>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</si>
  <si>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</si>
  <si>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</si>
  <si>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</si>
  <si>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</si>
  <si>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</si>
  <si>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</si>
  <si>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</si>
  <si>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</si>
  <si>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</si>
  <si>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</si>
  <si>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</si>
  <si>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</si>
  <si>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</si>
  <si>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</si>
  <si>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</si>
  <si>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</si>
  <si>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</si>
  <si>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</si>
  <si>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</si>
  <si>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</si>
  <si>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</si>
  <si>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</si>
  <si>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</si>
  <si>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</si>
  <si>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</si>
  <si>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</si>
  <si>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</si>
  <si>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</si>
  <si>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</si>
  <si>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</si>
  <si>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</si>
  <si>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</si>
  <si>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</si>
  <si>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</si>
  <si>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</si>
  <si>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</si>
  <si>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</si>
  <si>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</si>
  <si>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</si>
  <si>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</si>
  <si>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</si>
  <si>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</si>
  <si>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</si>
  <si>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</si>
  <si>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</si>
  <si>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</si>
  <si>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</si>
  <si>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</si>
  <si>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</si>
  <si>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</si>
  <si>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</si>
  <si>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</si>
  <si>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</si>
  <si>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</si>
  <si>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</si>
  <si>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</si>
  <si>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</si>
  <si>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</si>
  <si>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</si>
  <si>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</si>
  <si>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</si>
  <si>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</si>
  <si>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</si>
  <si>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</si>
  <si>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</si>
  <si>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</si>
  <si>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</si>
  <si>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</si>
  <si>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</si>
  <si>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</si>
  <si>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</si>
  <si>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</si>
  <si>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</si>
  <si>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</si>
  <si>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</si>
  <si>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</si>
  <si>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</si>
  <si>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</si>
  <si>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</si>
  <si>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</si>
  <si>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</si>
  <si>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</si>
  <si>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</si>
  <si>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</si>
  <si>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</si>
  <si>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</si>
  <si>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</si>
  <si>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</si>
  <si>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</si>
  <si>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</si>
  <si>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</si>
  <si>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</si>
  <si>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</si>
  <si>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</si>
  <si>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</si>
  <si>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</si>
  <si>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</si>
  <si>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</si>
  <si>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</si>
  <si>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</si>
  <si>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</si>
  <si>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</si>
  <si>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</si>
  <si>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</si>
  <si>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</si>
  <si>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</si>
  <si>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</si>
  <si>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</si>
  <si>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</si>
  <si>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</si>
  <si>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</si>
  <si>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</si>
  <si>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</si>
  <si>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</si>
  <si>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</si>
  <si>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</si>
  <si>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</si>
  <si>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</si>
  <si>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</si>
  <si>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</si>
  <si>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</si>
  <si>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</si>
  <si>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</si>
  <si>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</si>
  <si>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</si>
  <si>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</si>
  <si>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</si>
  <si>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</si>
  <si>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</si>
  <si>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</si>
  <si>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</si>
  <si>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</si>
  <si>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</si>
  <si>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</si>
  <si>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</si>
  <si>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</si>
  <si>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</si>
  <si>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</si>
  <si>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</si>
  <si>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</si>
  <si>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</si>
  <si>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</si>
  <si>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</si>
  <si>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</si>
  <si>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</si>
  <si>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</si>
  <si>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</si>
  <si>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</si>
  <si>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</si>
  <si>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</si>
  <si>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</si>
  <si>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</si>
  <si>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</si>
  <si>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</si>
  <si>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</si>
  <si>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</si>
  <si>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</si>
  <si>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</si>
  <si>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</si>
  <si>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</si>
  <si>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</si>
  <si>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</si>
  <si>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</si>
  <si>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</si>
  <si>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</si>
  <si>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</si>
  <si>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</si>
  <si>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</si>
  <si>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</si>
  <si>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</si>
  <si>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</si>
  <si>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</si>
  <si>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</si>
  <si>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</si>
  <si>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</si>
  <si>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</si>
  <si>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</si>
  <si>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</si>
  <si>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</si>
  <si>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</si>
  <si>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</si>
  <si>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</si>
  <si>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</si>
  <si>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</si>
  <si>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</si>
  <si>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</si>
  <si>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</si>
  <si>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</si>
  <si>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</si>
  <si>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</si>
  <si>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</si>
  <si>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</si>
  <si>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</si>
  <si>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</si>
  <si>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</si>
  <si>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</si>
  <si>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</si>
  <si>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</si>
  <si>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</si>
  <si>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</si>
  <si>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</si>
  <si>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</si>
  <si>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</si>
  <si>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</si>
  <si>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</si>
  <si>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</si>
  <si>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</si>
  <si>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</si>
  <si>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</si>
  <si>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</si>
  <si>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</si>
  <si>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</si>
  <si>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</si>
  <si>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</si>
  <si>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</si>
  <si>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</si>
  <si>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</si>
  <si>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</si>
  <si>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</si>
  <si>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</si>
  <si>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</si>
  <si>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</si>
  <si>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</si>
  <si>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</si>
  <si>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</si>
  <si>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</si>
  <si>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</si>
  <si>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</si>
  <si>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</si>
  <si>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</si>
  <si>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</si>
  <si>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</si>
  <si>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</si>
  <si>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</si>
  <si>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</si>
  <si>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</si>
  <si>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</si>
  <si>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</si>
  <si>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</si>
  <si>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</si>
  <si>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</si>
  <si>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</si>
  <si>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</si>
  <si>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</si>
  <si>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</si>
  <si>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</si>
  <si>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</si>
  <si>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</si>
  <si>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</si>
  <si>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</si>
  <si>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</si>
  <si>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</si>
  <si>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</si>
  <si>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</si>
  <si>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</si>
  <si>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</si>
  <si>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</si>
  <si>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</si>
  <si>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</si>
  <si>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</si>
  <si>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</si>
  <si>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</si>
  <si>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</si>
  <si>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</si>
  <si>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</si>
  <si>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</si>
  <si>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</si>
  <si>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</si>
  <si>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</si>
  <si>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</si>
  <si>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</si>
  <si>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</si>
  <si>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</si>
  <si>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</si>
  <si>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</si>
  <si>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</si>
  <si>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</si>
  <si>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</si>
  <si>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</si>
  <si>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</si>
  <si>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</si>
  <si>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</si>
  <si>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</si>
  <si>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</si>
  <si>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</si>
  <si>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</si>
  <si>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</si>
  <si>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</si>
  <si>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</si>
  <si>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</si>
  <si>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</si>
  <si>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</si>
  <si>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</si>
  <si>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</si>
  <si>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</si>
  <si>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</si>
  <si>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</si>
  <si>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</si>
  <si>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</si>
  <si>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</si>
  <si>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</si>
  <si>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</si>
  <si>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</si>
  <si>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</si>
  <si>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</si>
  <si>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</si>
  <si>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</si>
  <si>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</si>
  <si>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</si>
  <si>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</si>
  <si>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</si>
  <si>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</si>
  <si>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</si>
  <si>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</si>
  <si>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</si>
  <si>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</si>
  <si>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</si>
  <si>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</si>
  <si>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</si>
  <si>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</si>
  <si>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</si>
  <si>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</si>
  <si>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</si>
  <si>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</si>
  <si>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</si>
  <si>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</si>
  <si>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</si>
  <si>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</si>
  <si>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</si>
  <si>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</si>
  <si>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</si>
  <si>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</si>
  <si>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</si>
  <si>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</si>
  <si>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</si>
  <si>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</si>
  <si>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</si>
  <si>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</si>
  <si>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</si>
  <si>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</si>
  <si>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</si>
  <si>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</si>
  <si>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</si>
  <si>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</si>
  <si>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</si>
  <si>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</si>
  <si>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</si>
  <si>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</si>
  <si>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</si>
  <si>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</si>
  <si>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</si>
  <si>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</si>
  <si>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</si>
  <si>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</si>
  <si>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</si>
  <si>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</si>
  <si>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</si>
  <si>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</si>
  <si>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</si>
  <si>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</si>
  <si>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</si>
  <si>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</si>
  <si>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</si>
  <si>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</si>
  <si>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</si>
  <si>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</si>
  <si>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</si>
  <si>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</si>
  <si>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</si>
  <si>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</si>
  <si>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</si>
  <si>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</si>
  <si>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</si>
  <si>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</si>
  <si>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</si>
  <si>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</si>
  <si>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</si>
  <si>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</si>
  <si>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</si>
  <si>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</si>
  <si>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</si>
  <si>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</si>
  <si>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</si>
  <si>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</si>
  <si>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</si>
  <si>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</si>
  <si>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</si>
  <si>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</si>
  <si>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</si>
  <si>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</si>
  <si>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</si>
  <si>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</si>
  <si>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</si>
  <si>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</si>
  <si>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</si>
  <si>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</si>
  <si>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</si>
  <si>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</si>
  <si>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</si>
  <si>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</si>
  <si>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</si>
  <si>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</si>
  <si>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</si>
  <si>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</si>
  <si>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</si>
  <si>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</si>
  <si>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</si>
  <si>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</si>
  <si>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</si>
  <si>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</si>
  <si>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</si>
  <si>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</si>
  <si>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</si>
  <si>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</si>
  <si>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</si>
  <si>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</si>
  <si>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</si>
  <si>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</si>
  <si>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</si>
  <si>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</si>
  <si>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</si>
  <si>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</si>
  <si>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</si>
  <si>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</si>
  <si>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</si>
  <si>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</si>
  <si>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</si>
  <si>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</si>
  <si>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</si>
  <si>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</si>
  <si>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</si>
  <si>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</si>
  <si>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</si>
  <si>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</si>
  <si>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</si>
  <si>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</si>
  <si>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</si>
  <si>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</si>
  <si>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</si>
  <si>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</si>
  <si>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</si>
  <si>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</si>
  <si>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</si>
  <si>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</si>
  <si>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</si>
  <si>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</si>
  <si>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</si>
  <si>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</si>
  <si>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</si>
  <si>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</si>
  <si>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</si>
  <si>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</si>
  <si>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</si>
  <si>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</si>
  <si>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</si>
  <si>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</si>
  <si>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</si>
  <si>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</si>
  <si>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</si>
  <si>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</si>
  <si>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</si>
  <si>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</si>
  <si>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</si>
  <si>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</si>
  <si>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</si>
  <si>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</si>
  <si>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</si>
  <si>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</si>
  <si>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</si>
  <si>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</si>
  <si>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</si>
  <si>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</si>
  <si>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</si>
  <si>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</si>
  <si>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</si>
  <si>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</si>
  <si>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</si>
  <si>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</si>
  <si>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</si>
  <si>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</si>
  <si>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</si>
  <si>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</si>
  <si>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</si>
  <si>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</si>
  <si>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</si>
  <si>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</si>
  <si>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</si>
  <si>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</si>
  <si>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</si>
  <si>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</si>
  <si>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</si>
  <si>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</si>
  <si>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</si>
  <si>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</si>
  <si>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</si>
  <si>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</si>
  <si>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</si>
  <si>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</si>
  <si>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</si>
  <si>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</si>
  <si>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</si>
  <si>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</si>
  <si>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</si>
  <si>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</si>
  <si>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</si>
  <si>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</si>
  <si>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</si>
  <si>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</si>
  <si>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</si>
  <si>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</si>
  <si>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</si>
  <si>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</si>
  <si>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</si>
  <si>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</si>
  <si>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</si>
  <si>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</si>
  <si>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</si>
  <si>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</si>
  <si>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</si>
  <si>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</si>
  <si>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</si>
  <si>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</si>
  <si>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</si>
  <si>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</si>
  <si>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</si>
  <si>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</si>
  <si>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</si>
  <si>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</si>
  <si>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</si>
  <si>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</si>
  <si>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</si>
  <si>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</si>
  <si>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</si>
  <si>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</si>
  <si>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</si>
  <si>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</si>
  <si>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</si>
  <si>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</si>
  <si>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</si>
  <si>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</si>
  <si>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</si>
  <si>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</si>
  <si>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</si>
  <si>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</si>
  <si>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</si>
  <si>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</si>
  <si>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</si>
  <si>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</si>
  <si>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</si>
  <si>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</si>
  <si>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</si>
  <si>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</si>
  <si>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</si>
  <si>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</si>
  <si>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</si>
  <si>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</si>
  <si>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</si>
  <si>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</si>
  <si>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</si>
  <si>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</si>
  <si>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</si>
  <si>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</si>
  <si>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</si>
  <si>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</si>
  <si>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</si>
  <si>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</si>
  <si>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</si>
  <si>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</si>
  <si>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</si>
  <si>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</si>
  <si>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</si>
  <si>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</si>
  <si>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</si>
  <si>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</si>
  <si>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</si>
  <si>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</si>
  <si>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</si>
  <si>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</si>
  <si>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</si>
  <si>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</si>
  <si>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</si>
  <si>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</si>
  <si>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</si>
  <si>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</si>
  <si>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</si>
  <si>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</si>
  <si>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</si>
  <si>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</si>
  <si>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</si>
  <si>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</si>
  <si>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</si>
  <si>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</si>
  <si>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</si>
  <si>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</si>
  <si>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</si>
  <si>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</si>
  <si>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</si>
  <si>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</si>
  <si>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</si>
  <si>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</si>
  <si>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</si>
  <si>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</si>
  <si>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</si>
  <si>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</si>
  <si>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</si>
  <si>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</si>
  <si>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</si>
  <si>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</si>
  <si>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</si>
  <si>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</si>
  <si>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</si>
  <si>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</si>
  <si>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</si>
  <si>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</si>
  <si>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</si>
  <si>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</si>
  <si>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</si>
  <si>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</si>
  <si>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</si>
  <si>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</si>
  <si>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</si>
  <si>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</si>
  <si>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</si>
  <si>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</si>
  <si>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</si>
  <si>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</si>
  <si>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</si>
  <si>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</si>
  <si>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</si>
  <si>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</si>
  <si>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</si>
  <si>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</si>
  <si>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</si>
  <si>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</si>
  <si>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</si>
  <si>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</si>
  <si>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</si>
  <si>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</si>
  <si>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</si>
  <si>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</si>
  <si>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</si>
  <si>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</si>
  <si>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</si>
  <si>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</si>
  <si>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</si>
  <si>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</si>
  <si>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</si>
  <si>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</si>
  <si>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</si>
  <si>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</si>
  <si>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</si>
  <si>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</si>
  <si>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</si>
  <si>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</si>
  <si>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</si>
  <si>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</si>
  <si>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</si>
  <si>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</si>
  <si>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</si>
  <si>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</si>
  <si>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</si>
  <si>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</si>
  <si>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</si>
  <si>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</si>
  <si>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</si>
  <si>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</si>
  <si>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</si>
  <si>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</si>
  <si>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</si>
  <si>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</si>
  <si>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</si>
  <si>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</si>
  <si>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</si>
  <si>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</si>
  <si>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</si>
  <si>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</si>
  <si>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</si>
  <si>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</si>
  <si>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</si>
  <si>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</si>
  <si>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</si>
  <si>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</si>
  <si>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</si>
  <si>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</si>
  <si>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</si>
  <si>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</si>
  <si>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</si>
  <si>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</si>
  <si>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</si>
  <si>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</si>
  <si>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</si>
  <si>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</si>
  <si>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</si>
  <si>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</si>
  <si>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</si>
  <si>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</si>
  <si>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</si>
  <si>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</si>
  <si>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</si>
  <si>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</si>
  <si>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</si>
  <si>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</si>
  <si>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</si>
  <si>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</si>
  <si>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</si>
  <si>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</si>
  <si>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</si>
  <si>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</si>
  <si>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</si>
  <si>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</si>
  <si>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</si>
  <si>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</si>
  <si>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</si>
  <si>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</si>
  <si>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</si>
  <si>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</si>
  <si>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</si>
  <si>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</si>
  <si>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</si>
  <si>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</si>
  <si>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</si>
  <si>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</si>
  <si>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</si>
  <si>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</si>
  <si>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</si>
  <si>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</si>
  <si>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</si>
  <si>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</si>
  <si>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</si>
  <si>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</si>
  <si>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</si>
  <si>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</si>
  <si>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</si>
  <si>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</si>
  <si>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</si>
  <si>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</si>
  <si>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</si>
  <si>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</si>
  <si>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</si>
  <si>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</si>
  <si>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</si>
  <si>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</si>
  <si>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</si>
  <si>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</si>
  <si>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</si>
  <si>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</si>
  <si>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</si>
  <si>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</si>
  <si>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</si>
  <si>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</si>
  <si>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</si>
  <si>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</si>
  <si>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</si>
  <si>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</si>
  <si>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</si>
  <si>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</si>
  <si>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</si>
  <si>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</si>
  <si>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</si>
  <si>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</si>
  <si>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</si>
  <si>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</si>
  <si>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</si>
  <si>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</si>
  <si>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</si>
  <si>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</si>
  <si>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</si>
  <si>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</si>
  <si>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</si>
  <si>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</si>
  <si>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</si>
  <si>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</si>
  <si>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</si>
  <si>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</si>
  <si>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</si>
  <si>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</si>
  <si>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</si>
  <si>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</si>
  <si>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</si>
  <si>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</si>
  <si>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</si>
  <si>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</si>
  <si>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</si>
  <si>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</si>
  <si>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</si>
  <si>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</si>
  <si>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</si>
  <si>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</si>
  <si>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</si>
  <si>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</si>
  <si>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</si>
  <si>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</si>
  <si>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</si>
  <si>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</si>
  <si>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</si>
  <si>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</si>
  <si>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</si>
  <si>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</si>
  <si>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</si>
  <si>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</si>
  <si>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</si>
  <si>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</si>
  <si>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</si>
  <si>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</si>
  <si>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</si>
  <si>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</si>
  <si>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</si>
  <si>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</si>
  <si>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</si>
  <si>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</si>
  <si>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</si>
  <si>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</si>
  <si>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</si>
  <si>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</si>
  <si>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</si>
  <si>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</si>
  <si>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</si>
  <si>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</si>
  <si>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</si>
  <si>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</si>
  <si>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</si>
  <si>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</si>
  <si>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</si>
  <si>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</si>
  <si>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</si>
  <si>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</si>
  <si>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</si>
  <si>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</si>
  <si>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</si>
  <si>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</si>
  <si>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</si>
  <si>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</si>
  <si>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</si>
  <si>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</si>
  <si>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</si>
  <si>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</si>
  <si>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</si>
  <si>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</si>
  <si>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</si>
  <si>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</si>
  <si>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</si>
  <si>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</si>
  <si>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</si>
  <si>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</si>
  <si>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</si>
  <si>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</si>
  <si>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</si>
  <si>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</si>
  <si>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</si>
  <si>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</si>
  <si>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</si>
  <si>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</si>
  <si>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</si>
  <si>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</si>
  <si>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</si>
  <si>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</si>
  <si>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</si>
  <si>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</si>
  <si>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</si>
  <si>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</si>
  <si>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</si>
  <si>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</si>
  <si>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</si>
  <si>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</si>
  <si>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</si>
  <si>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</si>
  <si>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</si>
  <si>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</si>
  <si>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</si>
  <si>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</si>
  <si>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</si>
  <si>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</si>
  <si>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</si>
  <si>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</si>
  <si>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</si>
  <si>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</si>
  <si>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</si>
  <si>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</si>
  <si>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</si>
  <si>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</si>
  <si>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</si>
  <si>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</si>
  <si>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</si>
  <si>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</si>
  <si>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</si>
  <si>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</si>
  <si>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</si>
  <si>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</si>
  <si>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</si>
  <si>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</si>
  <si>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</si>
  <si>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</si>
  <si>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</si>
  <si>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</si>
  <si>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</si>
  <si>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</si>
  <si>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</si>
  <si>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</si>
  <si>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</si>
  <si>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</si>
  <si>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</si>
  <si>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</si>
  <si>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</si>
  <si>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</si>
  <si>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</si>
  <si>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</si>
  <si>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</si>
  <si>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</si>
  <si>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</si>
  <si>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</si>
  <si>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</si>
  <si>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</si>
  <si>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</si>
  <si>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</si>
  <si>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</si>
  <si>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</si>
  <si>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</si>
  <si>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</si>
  <si>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</si>
  <si>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</si>
  <si>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</si>
  <si>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</si>
  <si>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</si>
  <si>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</si>
  <si>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</si>
  <si>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</si>
  <si>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</si>
  <si>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</si>
  <si>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</si>
  <si>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</si>
  <si>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</si>
  <si>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</si>
  <si>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</si>
  <si>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</si>
  <si>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</si>
  <si>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</si>
  <si>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</si>
  <si>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</si>
  <si>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</si>
  <si>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</si>
  <si>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</si>
  <si>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</si>
  <si>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</si>
  <si>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</si>
  <si>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</si>
  <si>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</si>
  <si>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</si>
  <si>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</si>
  <si>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</si>
  <si>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</si>
  <si>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</si>
  <si>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</si>
  <si>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</si>
  <si>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</si>
  <si>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</si>
  <si>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</si>
  <si>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</si>
  <si>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</si>
  <si>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</si>
  <si>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</si>
  <si>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</si>
  <si>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</si>
  <si>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</si>
  <si>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</si>
  <si>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</si>
  <si>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</si>
  <si>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</si>
  <si>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</si>
  <si>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</si>
  <si>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</si>
  <si>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</si>
  <si>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</si>
  <si>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</si>
  <si>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</si>
  <si>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</si>
  <si>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</si>
  <si>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</si>
  <si>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</si>
  <si>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</si>
  <si>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</si>
  <si>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</si>
  <si>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</si>
  <si>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</si>
  <si>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</si>
  <si>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</si>
  <si>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</si>
  <si>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</si>
  <si>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</si>
  <si>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</si>
  <si>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</si>
  <si>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</si>
  <si>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</si>
  <si>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</si>
  <si>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</si>
  <si>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</si>
  <si>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</si>
  <si>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</si>
  <si>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</si>
  <si>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</si>
  <si>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</si>
  <si>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</si>
  <si>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</si>
  <si>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</si>
  <si>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</si>
  <si>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</si>
  <si>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</si>
  <si>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</si>
  <si>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</si>
  <si>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</si>
  <si>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</si>
  <si>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</si>
  <si>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</si>
  <si>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</si>
  <si>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</si>
  <si>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</si>
  <si>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</si>
  <si>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</si>
  <si>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</si>
  <si>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</si>
  <si>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</si>
  <si>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</si>
  <si>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</si>
  <si>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</si>
  <si>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</si>
  <si>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</si>
  <si>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</si>
  <si>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</si>
  <si>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</si>
  <si>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</si>
  <si>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</si>
  <si>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</si>
  <si>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</si>
  <si>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</si>
  <si>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</si>
  <si>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</si>
  <si>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</si>
  <si>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</si>
  <si>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</si>
  <si>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</si>
  <si>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</si>
  <si>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</si>
  <si>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</si>
  <si>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</si>
  <si>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</si>
  <si>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</si>
  <si>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</si>
  <si>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</si>
  <si>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</si>
  <si>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</si>
  <si>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</si>
  <si>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</si>
  <si>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</si>
  <si>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</si>
  <si>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</si>
  <si>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</si>
  <si>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</si>
  <si>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</si>
  <si>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</si>
  <si>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</si>
  <si>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</si>
  <si>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</si>
  <si>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</si>
  <si>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</si>
  <si>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</si>
  <si>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</si>
  <si>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</si>
  <si>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</si>
  <si>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</si>
  <si>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</si>
  <si>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</si>
  <si>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</si>
  <si>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</si>
  <si>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</si>
  <si>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</si>
  <si>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</si>
  <si>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</si>
  <si>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</si>
  <si>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</si>
  <si>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</si>
  <si>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</si>
  <si>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</si>
  <si>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</si>
  <si>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</si>
  <si>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</si>
  <si>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</si>
  <si>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</si>
  <si>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</si>
  <si>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</si>
  <si>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</si>
  <si>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</si>
  <si>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</si>
  <si>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</si>
  <si>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</si>
  <si>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</si>
  <si>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</si>
  <si>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</si>
  <si>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</si>
  <si>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</si>
  <si>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</si>
  <si>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</si>
  <si>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</si>
  <si>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</si>
  <si>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</si>
  <si>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</si>
  <si>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</si>
  <si>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</si>
  <si>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</si>
  <si>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</si>
  <si>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</si>
  <si>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</si>
  <si>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</si>
  <si>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</si>
  <si>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</si>
  <si>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</si>
  <si>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</si>
  <si>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</si>
  <si>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</si>
  <si>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</si>
  <si>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</si>
  <si>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</si>
  <si>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</si>
  <si>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</si>
  <si>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</si>
  <si>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</si>
  <si>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</si>
  <si>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</si>
  <si>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</si>
  <si>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</si>
  <si>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</si>
  <si>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</si>
  <si>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</si>
  <si>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</si>
  <si>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</si>
  <si>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</si>
  <si>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</si>
  <si>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</si>
  <si>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</si>
  <si>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</si>
  <si>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</si>
  <si>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</si>
  <si>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</si>
  <si>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</si>
  <si>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</si>
  <si>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</si>
  <si>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</si>
  <si>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</si>
  <si>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</si>
  <si>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</si>
  <si>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</si>
  <si>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</si>
  <si>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</si>
  <si>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</si>
  <si>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</si>
  <si>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</si>
  <si>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</si>
  <si>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</si>
  <si>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</si>
  <si>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</si>
  <si>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</si>
  <si>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</si>
  <si>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</si>
  <si>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</si>
  <si>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</si>
  <si>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</si>
  <si>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</si>
  <si>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</si>
  <si>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</si>
  <si>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</si>
  <si>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</si>
  <si>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</si>
  <si>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</si>
  <si>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</si>
  <si>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</si>
  <si>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</si>
  <si>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</si>
  <si>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</si>
  <si>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</si>
  <si>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</si>
  <si>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</si>
  <si>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</si>
  <si>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</si>
  <si>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</si>
  <si>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</si>
  <si>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</si>
  <si>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</si>
  <si>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</si>
  <si>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</si>
  <si>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</si>
  <si>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</si>
  <si>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</si>
  <si>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</si>
  <si>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</si>
  <si>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</si>
  <si>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</si>
  <si>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</si>
  <si>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</si>
  <si>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</si>
  <si>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</si>
  <si>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</si>
  <si>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</si>
  <si>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</si>
  <si>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</si>
  <si>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</si>
  <si>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</si>
  <si>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</si>
  <si>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</si>
  <si>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</si>
  <si>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</si>
  <si>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</si>
  <si>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</si>
  <si>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</si>
  <si>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</si>
  <si>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</si>
  <si>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</si>
  <si>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</si>
  <si>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</si>
  <si>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</si>
  <si>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</si>
  <si>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</si>
  <si>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</si>
  <si>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</si>
  <si>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</si>
  <si>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</si>
  <si>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</si>
  <si>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</si>
  <si>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</si>
  <si>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</si>
  <si>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</si>
  <si>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</si>
  <si>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</si>
  <si>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</si>
  <si>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</si>
  <si>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</si>
  <si>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</si>
  <si>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</si>
  <si>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</si>
  <si>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</si>
  <si>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</si>
  <si>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</si>
  <si>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</si>
  <si>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</si>
  <si>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</si>
  <si>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</si>
  <si>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</si>
  <si>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</si>
  <si>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</si>
  <si>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</si>
  <si>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</si>
  <si>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</si>
  <si>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</si>
  <si>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</si>
  <si>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</si>
  <si>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</si>
  <si>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</si>
  <si>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</si>
  <si>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</si>
  <si>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</si>
  <si>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</si>
  <si>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</si>
  <si>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</si>
  <si>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</si>
  <si>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</si>
  <si>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</si>
  <si>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</si>
  <si>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</si>
  <si>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</si>
  <si>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</si>
  <si>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</si>
  <si>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</si>
  <si>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</si>
  <si>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</si>
  <si>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</si>
  <si>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</si>
  <si>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</si>
  <si>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</si>
  <si>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</si>
  <si>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</si>
  <si>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</si>
  <si>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</si>
  <si>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</si>
  <si>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</si>
  <si>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</si>
  <si>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</si>
  <si>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</si>
  <si>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</si>
  <si>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</si>
  <si>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</si>
  <si>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</si>
  <si>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</si>
  <si>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</si>
  <si>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</si>
  <si>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</si>
  <si>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</si>
  <si>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</si>
  <si>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</si>
  <si>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</si>
  <si>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</si>
  <si>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</si>
  <si>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</si>
  <si>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</si>
  <si>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</si>
  <si>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</si>
  <si>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</si>
  <si>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</si>
  <si>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</si>
  <si>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</si>
  <si>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</si>
  <si>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</si>
  <si>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</si>
  <si>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</si>
  <si>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</si>
  <si>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</si>
  <si>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</si>
  <si>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</si>
  <si>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</si>
  <si>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</si>
  <si>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</si>
  <si>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</si>
  <si>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</si>
  <si>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</si>
  <si>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</si>
  <si>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</si>
  <si>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</si>
  <si>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</si>
  <si>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</si>
  <si>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</si>
  <si>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</si>
  <si>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</si>
  <si>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</si>
  <si>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</si>
  <si>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</si>
  <si>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</si>
  <si>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</si>
  <si>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</si>
  <si>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</si>
  <si>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</si>
  <si>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</si>
  <si>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</si>
  <si>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</si>
  <si>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</si>
  <si>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</si>
  <si>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</si>
  <si>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</si>
  <si>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</si>
  <si>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</si>
  <si>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</si>
  <si>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</si>
  <si>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</si>
  <si>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</si>
  <si>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</si>
  <si>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</si>
  <si>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</si>
  <si>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</si>
  <si>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</si>
  <si>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</si>
  <si>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</si>
  <si>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</si>
  <si>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</si>
  <si>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</si>
  <si>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</si>
  <si>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</si>
  <si>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</si>
  <si>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</si>
  <si>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</si>
  <si>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</si>
  <si>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</si>
  <si>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</si>
  <si>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</si>
  <si>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</si>
  <si>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</si>
  <si>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</si>
  <si>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</si>
  <si>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</si>
  <si>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</si>
  <si>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</si>
  <si>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</si>
  <si>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</si>
  <si>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</si>
  <si>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</si>
  <si>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</si>
  <si>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</si>
  <si>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</si>
  <si>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</si>
  <si>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</si>
  <si>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</si>
  <si>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</si>
  <si>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</si>
  <si>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</si>
  <si>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</si>
  <si>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</si>
  <si>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</si>
  <si>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</si>
  <si>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</si>
  <si>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</si>
  <si>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</si>
  <si>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</si>
  <si>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</si>
  <si>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</si>
  <si>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</si>
  <si>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</si>
  <si>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</si>
  <si>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</si>
  <si>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</si>
  <si>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</si>
  <si>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</si>
  <si>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</si>
  <si>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</si>
  <si>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</si>
  <si>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</si>
  <si>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</si>
  <si>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</si>
  <si>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</si>
  <si>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</si>
  <si>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</si>
  <si>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</si>
  <si>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</si>
  <si>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</si>
  <si>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</si>
  <si>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</si>
  <si>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</si>
  <si>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</si>
  <si>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</si>
  <si>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</si>
  <si>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</si>
  <si>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</si>
  <si>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</si>
  <si>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</si>
  <si>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</si>
  <si>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</si>
  <si>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</si>
  <si>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</si>
  <si>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</si>
  <si>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</si>
  <si>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</si>
  <si>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</si>
  <si>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</si>
  <si>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</si>
  <si>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</si>
  <si>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</si>
  <si>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</si>
  <si>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</si>
  <si>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</si>
  <si>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</si>
  <si>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</si>
  <si>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</si>
  <si>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</si>
  <si>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</si>
  <si>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</si>
  <si>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</si>
  <si>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</si>
  <si>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</si>
  <si>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</si>
  <si>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</si>
  <si>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</si>
  <si>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</si>
  <si>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</si>
  <si>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</si>
  <si>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</si>
  <si>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</si>
  <si>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</si>
  <si>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</si>
  <si>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</si>
  <si>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</si>
  <si>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</si>
  <si>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</si>
  <si>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</si>
  <si>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</si>
  <si>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</si>
  <si>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</si>
  <si>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</si>
  <si>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</si>
  <si>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</si>
  <si>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</si>
  <si>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</si>
  <si>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</si>
  <si>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</si>
  <si>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</si>
  <si>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</si>
  <si>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</si>
  <si>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</si>
  <si>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</si>
  <si>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</si>
  <si>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</si>
  <si>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</si>
  <si>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</si>
  <si>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</si>
  <si>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</si>
  <si>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</si>
  <si>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</si>
  <si>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</si>
  <si>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</si>
  <si>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</si>
  <si>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</si>
  <si>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</si>
  <si>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</si>
  <si>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</si>
  <si>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</si>
  <si>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</si>
  <si>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</si>
  <si>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</si>
  <si>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</si>
  <si>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</si>
  <si>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</si>
  <si>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</si>
  <si>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</si>
  <si>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</si>
  <si>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</si>
  <si>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</si>
  <si>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</si>
  <si>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</si>
  <si>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</si>
  <si>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</si>
  <si>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</si>
  <si>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</si>
  <si>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</si>
  <si>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</si>
  <si>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</si>
  <si>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</si>
  <si>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</si>
  <si>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</si>
  <si>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</si>
  <si>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</si>
  <si>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</si>
  <si>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</si>
  <si>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</si>
  <si>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</si>
  <si>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</si>
  <si>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</si>
  <si>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</si>
  <si>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</si>
  <si>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</si>
  <si>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</si>
  <si>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</si>
  <si>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</si>
  <si>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</si>
  <si>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</si>
  <si>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</si>
  <si>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</si>
  <si>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</si>
  <si>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</si>
  <si>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</si>
  <si>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</si>
  <si>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</si>
  <si>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</si>
  <si>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</si>
  <si>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</si>
  <si>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</si>
  <si>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</si>
  <si>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</si>
  <si>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</si>
  <si>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</si>
  <si>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</si>
  <si>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</si>
  <si>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</si>
  <si>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</si>
  <si>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</si>
  <si>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</si>
  <si>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</si>
  <si>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</si>
  <si>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</si>
  <si>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</si>
  <si>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</si>
  <si>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</si>
  <si>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</si>
  <si>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</si>
  <si>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</si>
  <si>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</si>
  <si>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</si>
  <si>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</si>
  <si>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</si>
  <si>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</si>
  <si>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</si>
  <si>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</si>
  <si>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</si>
  <si>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</si>
  <si>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</si>
  <si>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</si>
  <si>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</si>
  <si>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</si>
  <si>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</si>
  <si>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</si>
  <si>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</si>
  <si>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</si>
  <si>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</si>
  <si>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</si>
  <si>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</si>
  <si>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</si>
  <si>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</si>
  <si>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</si>
  <si>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</si>
  <si>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</si>
  <si>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</si>
  <si>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</si>
  <si>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</si>
  <si>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</si>
  <si>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</si>
  <si>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</si>
  <si>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</si>
  <si>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</si>
  <si>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</si>
  <si>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</si>
  <si>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</si>
  <si>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</si>
  <si>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</si>
  <si>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</si>
  <si>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</si>
  <si>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</si>
  <si>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</si>
  <si>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</si>
  <si>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</si>
  <si>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</si>
  <si>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</si>
  <si>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</si>
  <si>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</si>
  <si>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</si>
  <si>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</si>
  <si>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</si>
  <si>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</si>
  <si>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</si>
  <si>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</si>
  <si>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</si>
  <si>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</si>
  <si>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</si>
  <si>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</si>
  <si>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</si>
  <si>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</si>
  <si>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</si>
  <si>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</si>
  <si>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</si>
  <si>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</si>
  <si>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</si>
  <si>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</si>
  <si>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</si>
  <si>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</si>
  <si>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</si>
  <si>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</si>
  <si>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</si>
  <si>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</si>
  <si>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</si>
  <si>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</si>
  <si>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</si>
  <si>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</si>
  <si>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</si>
  <si>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</si>
  <si>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</si>
  <si>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</si>
  <si>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</si>
  <si>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</si>
  <si>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</si>
  <si>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</si>
  <si>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</si>
  <si>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</si>
  <si>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</si>
  <si>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</si>
  <si>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</si>
  <si>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</si>
  <si>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</si>
  <si>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</si>
  <si>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</si>
  <si>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</si>
  <si>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</si>
  <si>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</si>
  <si>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</si>
  <si>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</si>
  <si>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</si>
  <si>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</si>
  <si>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</si>
  <si>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</si>
  <si>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</si>
  <si>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</si>
  <si>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</si>
  <si>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</si>
  <si>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</si>
  <si>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</si>
  <si>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</si>
  <si>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</si>
  <si>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</si>
  <si>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</si>
  <si>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</si>
  <si>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</si>
  <si>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</si>
  <si>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</si>
  <si>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</si>
  <si>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</si>
  <si>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</si>
  <si>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</si>
  <si>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</si>
  <si>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</si>
  <si>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</si>
  <si>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</si>
  <si>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</si>
  <si>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</si>
  <si>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</si>
  <si>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</si>
  <si>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</si>
  <si>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</si>
  <si>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</si>
  <si>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</si>
  <si>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</si>
  <si>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</si>
  <si>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</si>
  <si>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</si>
  <si>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</si>
  <si>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</si>
  <si>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</si>
  <si>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</si>
  <si>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</si>
  <si>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</si>
  <si>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</si>
  <si>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</si>
  <si>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</si>
  <si>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</si>
  <si>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</si>
  <si>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</si>
  <si>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</si>
  <si>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</si>
  <si>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</si>
  <si>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</si>
  <si>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</si>
  <si>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</si>
  <si>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</si>
  <si>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</si>
  <si>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</si>
  <si>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</si>
  <si>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</si>
  <si>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</si>
  <si>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</si>
  <si>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</si>
  <si>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</si>
  <si>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</si>
  <si>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</si>
  <si>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</si>
  <si>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</si>
  <si>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</si>
  <si>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</si>
  <si>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</si>
  <si>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</si>
  <si>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</si>
  <si>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</si>
  <si>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</si>
  <si>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</si>
  <si>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</si>
  <si>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</si>
  <si>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</si>
  <si>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</si>
  <si>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</si>
  <si>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</si>
  <si>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</si>
  <si>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</si>
  <si>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</si>
  <si>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</si>
  <si>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</si>
  <si>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</si>
  <si>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</si>
  <si>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</si>
  <si>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</si>
  <si>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</si>
  <si>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</si>
  <si>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</si>
  <si>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</si>
  <si>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</si>
  <si>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</si>
  <si>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</si>
  <si>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</si>
  <si>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</si>
  <si>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</si>
  <si>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</si>
  <si>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</si>
  <si>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</si>
  <si>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</si>
  <si>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</si>
  <si>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</si>
  <si>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</si>
  <si>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</si>
  <si>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</si>
  <si>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</si>
  <si>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</si>
  <si>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</si>
  <si>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</si>
  <si>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</si>
  <si>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</si>
  <si>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</si>
  <si>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</si>
  <si>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</si>
  <si>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</si>
  <si>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</si>
  <si>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</si>
  <si>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</si>
  <si>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</si>
  <si>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</si>
  <si>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</si>
  <si>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</si>
  <si>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</si>
  <si>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</si>
  <si>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</si>
  <si>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</si>
  <si>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</si>
  <si>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</si>
  <si>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</si>
  <si>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</si>
  <si>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</si>
  <si>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</si>
  <si>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</si>
  <si>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</si>
  <si>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</si>
  <si>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</si>
  <si>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</si>
  <si>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</si>
  <si>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</si>
  <si>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</si>
  <si>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</si>
  <si>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</si>
  <si>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</si>
  <si>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</si>
  <si>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</si>
  <si>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</si>
  <si>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</si>
  <si>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</si>
  <si>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</si>
  <si>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</si>
  <si>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</si>
  <si>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</si>
  <si>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</si>
  <si>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</si>
  <si>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</si>
  <si>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</si>
  <si>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</si>
  <si>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</si>
  <si>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</si>
  <si>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</si>
  <si>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</si>
  <si>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</si>
  <si>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</si>
  <si>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</si>
  <si>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</si>
  <si>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</si>
  <si>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</si>
  <si>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</si>
  <si>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</si>
  <si>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</si>
  <si>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</si>
  <si>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</si>
  <si>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</si>
  <si>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</si>
  <si>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</si>
  <si>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</si>
  <si>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</si>
  <si>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</si>
  <si>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</si>
  <si>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</si>
  <si>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</si>
  <si>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</si>
  <si>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</si>
  <si>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</si>
  <si>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</si>
  <si>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</si>
  <si>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</si>
  <si>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</si>
  <si>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</si>
  <si>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</si>
  <si>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</si>
  <si>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</si>
  <si>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</si>
  <si>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</si>
  <si>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</si>
  <si>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</si>
  <si>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</si>
  <si>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</si>
  <si>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</si>
  <si>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</si>
  <si>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</si>
  <si>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</si>
  <si>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</si>
  <si>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</si>
  <si>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</si>
  <si>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</si>
  <si>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</si>
  <si>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</si>
  <si>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</si>
  <si>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</si>
  <si>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</si>
  <si>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</si>
  <si>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</si>
  <si>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</si>
  <si>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</si>
  <si>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</si>
  <si>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</si>
  <si>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</si>
  <si>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</si>
  <si>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</si>
  <si>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</si>
  <si>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</si>
  <si>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</si>
  <si>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</si>
  <si>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</si>
  <si>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</si>
  <si>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</si>
  <si>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</si>
  <si>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</si>
  <si>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</si>
  <si>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</si>
  <si>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</si>
  <si>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</si>
  <si>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</si>
  <si>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</si>
  <si>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</si>
  <si>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</si>
  <si>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</si>
  <si>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</si>
  <si>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</si>
  <si>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</si>
  <si>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</si>
  <si>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</si>
  <si>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</si>
  <si>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</si>
  <si>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</si>
  <si>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</si>
  <si>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</si>
  <si>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</si>
  <si>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</si>
  <si>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</si>
  <si>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</si>
  <si>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</si>
  <si>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</si>
  <si>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</si>
  <si>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</si>
  <si>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</si>
  <si>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</si>
  <si>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</si>
  <si>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</si>
  <si>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</si>
  <si>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</si>
  <si>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</si>
  <si>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</si>
  <si>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</si>
  <si>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</si>
  <si>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</si>
  <si>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</si>
  <si>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</si>
  <si>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</si>
  <si>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</si>
  <si>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</si>
  <si>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</si>
  <si>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</si>
  <si>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</si>
  <si>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</si>
  <si>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</si>
  <si>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</si>
  <si>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</si>
  <si>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</si>
  <si>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</si>
  <si>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</si>
  <si>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</si>
  <si>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</si>
  <si>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</si>
  <si>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</si>
  <si>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</si>
  <si>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</si>
  <si>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</si>
  <si>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</si>
  <si>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</si>
  <si>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</si>
  <si>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</si>
  <si>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</si>
  <si>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</si>
  <si>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</si>
  <si>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</si>
  <si>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</si>
  <si>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</si>
  <si>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</si>
  <si>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</si>
  <si>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</si>
  <si>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</si>
  <si>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</si>
  <si>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</si>
  <si>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</si>
  <si>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</si>
  <si>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</si>
  <si>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</si>
  <si>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</si>
  <si>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</si>
  <si>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</si>
  <si>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</si>
  <si>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</si>
  <si>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</si>
  <si>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</si>
  <si>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</si>
  <si>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</si>
  <si>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</si>
  <si>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</si>
  <si>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</si>
  <si>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</si>
  <si>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</si>
  <si>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</si>
  <si>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</si>
  <si>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</si>
  <si>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</si>
  <si>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</si>
  <si>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</si>
  <si>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</si>
  <si>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</si>
  <si>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</si>
  <si>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</si>
  <si>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</si>
  <si>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</si>
  <si>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</si>
  <si>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</si>
  <si>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</si>
  <si>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</si>
  <si>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</si>
  <si>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</si>
  <si>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</si>
  <si>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</si>
  <si>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</si>
  <si>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</si>
  <si>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</si>
  <si>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</si>
  <si>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</si>
  <si>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</si>
  <si>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</si>
  <si>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</si>
  <si>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</si>
  <si>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</si>
  <si>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</si>
  <si>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</si>
  <si>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</si>
  <si>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</si>
  <si>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</si>
  <si>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</si>
  <si>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</si>
  <si>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</si>
  <si>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</si>
  <si>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</si>
  <si>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</si>
  <si>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</si>
  <si>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</si>
  <si>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</si>
  <si>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</si>
  <si>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</si>
  <si>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</si>
  <si>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</si>
  <si>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</si>
  <si>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</si>
  <si>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</si>
  <si>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</si>
  <si>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</si>
  <si>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</si>
  <si>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</si>
  <si>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</si>
  <si>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</si>
  <si>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</si>
  <si>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</si>
  <si>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</si>
  <si>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</si>
  <si>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</si>
  <si>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</si>
  <si>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</si>
  <si>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</si>
  <si>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</si>
  <si>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</si>
  <si>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</si>
  <si>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</si>
  <si>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</si>
  <si>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</si>
  <si>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</si>
  <si>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</si>
  <si>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</si>
  <si>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</si>
  <si>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</si>
  <si>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</si>
  <si>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</si>
  <si>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</si>
  <si>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</si>
  <si>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</si>
  <si>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</si>
  <si>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</si>
  <si>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</si>
  <si>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</si>
  <si>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</si>
  <si>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</si>
  <si>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</si>
  <si>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</si>
  <si>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</si>
  <si>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</si>
  <si>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</si>
  <si>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</si>
  <si>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</si>
  <si>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</si>
  <si>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</si>
  <si>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</si>
  <si>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</si>
  <si>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</si>
  <si>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</si>
  <si>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</si>
  <si>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</si>
  <si>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</si>
  <si>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</si>
  <si>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</si>
  <si>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</si>
  <si>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</si>
  <si>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</si>
  <si>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</si>
  <si>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</si>
  <si>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</si>
  <si>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</si>
  <si>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</si>
  <si>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</si>
  <si>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</si>
  <si>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</si>
  <si>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</si>
  <si>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</si>
  <si>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</si>
  <si>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</si>
  <si>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</si>
  <si>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</si>
  <si>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</si>
  <si>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</si>
  <si>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</si>
  <si>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</si>
  <si>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</si>
  <si>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</si>
  <si>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</si>
  <si>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</si>
  <si>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</si>
  <si>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</si>
  <si>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</si>
  <si>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</si>
  <si>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</si>
  <si>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</si>
  <si>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</si>
  <si>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</si>
  <si>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</si>
  <si>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</si>
  <si>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</si>
  <si>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</si>
  <si>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</si>
  <si>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</si>
  <si>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</si>
  <si>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</si>
  <si>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</si>
  <si>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</si>
  <si>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</si>
  <si>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</si>
  <si>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</si>
  <si>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</si>
  <si>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</si>
  <si>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</si>
  <si>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</si>
  <si>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</si>
  <si>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</si>
  <si>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</si>
  <si>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</si>
  <si>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</si>
  <si>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</si>
  <si>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</si>
  <si>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</si>
  <si>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</si>
  <si>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</si>
  <si>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</si>
  <si>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</si>
  <si>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</si>
  <si>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</si>
  <si>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</si>
  <si>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</si>
  <si>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</si>
  <si>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</si>
  <si>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</si>
  <si>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</si>
  <si>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</si>
  <si>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</si>
  <si>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</si>
  <si>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</si>
  <si>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</si>
  <si>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</si>
  <si>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</si>
  <si>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</si>
  <si>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</si>
  <si>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</si>
  <si>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</si>
  <si>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</si>
  <si>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</si>
  <si>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</si>
  <si>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</si>
  <si>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</si>
  <si>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</si>
  <si>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</si>
  <si>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</si>
  <si>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</si>
  <si>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</si>
  <si>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</si>
  <si>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</si>
  <si>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</si>
  <si>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</si>
  <si>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</si>
  <si>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</si>
  <si>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</si>
  <si>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</si>
  <si>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</si>
  <si>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</si>
  <si>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</si>
  <si>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</si>
  <si>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</si>
  <si>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</si>
  <si>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</si>
  <si>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</si>
  <si>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</si>
  <si>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</si>
  <si>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</si>
  <si>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</si>
  <si>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</si>
  <si>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</si>
  <si>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</si>
  <si>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</si>
  <si>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</si>
  <si>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</si>
  <si>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</si>
  <si>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</si>
  <si>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</si>
  <si>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</si>
  <si>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</si>
  <si>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</si>
  <si>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</si>
  <si>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</si>
  <si>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</si>
  <si>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</si>
  <si>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</si>
  <si>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</si>
  <si>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</si>
  <si>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</si>
  <si>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</si>
  <si>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</si>
  <si>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</si>
  <si>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</si>
  <si>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</si>
  <si>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</si>
  <si>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</si>
  <si>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</si>
  <si>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</si>
  <si>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</si>
  <si>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</si>
  <si>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</si>
  <si>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</si>
  <si>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</si>
  <si>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</si>
  <si>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</si>
  <si>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</si>
  <si>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</si>
  <si>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</si>
  <si>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</si>
  <si>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</si>
  <si>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</si>
  <si>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</si>
  <si>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</si>
  <si>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</si>
  <si>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</si>
  <si>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</si>
  <si>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</si>
  <si>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</si>
  <si>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</si>
  <si>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</si>
  <si>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</si>
  <si>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</si>
  <si>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</si>
  <si>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</si>
  <si>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</si>
  <si>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</si>
  <si>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</si>
  <si>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</si>
  <si>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</si>
  <si>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</si>
  <si>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</si>
  <si>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</si>
  <si>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</si>
  <si>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</si>
  <si>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</si>
  <si>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</si>
  <si>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</si>
  <si>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</si>
  <si>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</si>
  <si>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</si>
  <si>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</si>
  <si>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</si>
  <si>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</si>
  <si>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</si>
  <si>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</si>
  <si>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</si>
  <si>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</si>
  <si>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</si>
  <si>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</si>
  <si>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</si>
  <si>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</si>
  <si>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</si>
  <si>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</si>
  <si>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</si>
  <si>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</si>
  <si>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</si>
  <si>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</si>
  <si>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</si>
  <si>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</si>
  <si>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</si>
  <si>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</si>
  <si>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</si>
  <si>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</si>
  <si>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</si>
  <si>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</si>
  <si>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</si>
  <si>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</si>
  <si>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</si>
  <si>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</si>
  <si>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</si>
  <si>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</si>
  <si>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</si>
  <si>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</si>
  <si>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</si>
  <si>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</si>
  <si>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</si>
  <si>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</si>
  <si>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</si>
  <si>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</si>
  <si>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</si>
  <si>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</si>
  <si>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</si>
  <si>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</si>
  <si>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</si>
  <si>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</si>
  <si>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</si>
  <si>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</si>
  <si>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</si>
  <si>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</si>
  <si>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</si>
  <si>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</si>
  <si>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</si>
  <si>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</si>
  <si>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</si>
  <si>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</si>
  <si>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</si>
  <si>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</si>
  <si>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</si>
  <si>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</si>
  <si>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</si>
  <si>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</si>
  <si>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</si>
  <si>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</si>
  <si>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</si>
  <si>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</si>
  <si>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</si>
  <si>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</si>
  <si>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</si>
  <si>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</si>
  <si>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</si>
  <si>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</si>
  <si>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</si>
  <si>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</si>
  <si>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</si>
  <si>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</si>
  <si>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</si>
  <si>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</si>
  <si>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</si>
  <si>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</si>
  <si>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</si>
  <si>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</si>
  <si>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</si>
  <si>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</si>
  <si>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</si>
  <si>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</si>
  <si>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</si>
  <si>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</si>
  <si>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</si>
  <si>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</si>
  <si>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</si>
  <si>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</si>
  <si>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</si>
  <si>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</si>
  <si>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</si>
  <si>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</si>
  <si>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</si>
  <si>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</si>
  <si>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</si>
  <si>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</si>
  <si>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</si>
  <si>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</si>
  <si>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</si>
  <si>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</si>
  <si>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</si>
  <si>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</si>
  <si>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</si>
  <si>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</si>
  <si>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</si>
  <si>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</si>
  <si>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</si>
  <si>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</si>
  <si>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</si>
  <si>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</si>
  <si>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</si>
  <si>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</si>
  <si>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</si>
  <si>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</si>
  <si>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</si>
  <si>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</si>
  <si>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</si>
  <si>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</si>
  <si>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</si>
  <si>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</si>
  <si>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</si>
  <si>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</si>
  <si>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</si>
  <si>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</si>
  <si>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</si>
  <si>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</si>
  <si>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</si>
  <si>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</si>
  <si>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</si>
  <si>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</si>
  <si>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</si>
  <si>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</si>
  <si>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</si>
  <si>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</si>
  <si>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</si>
  <si>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</si>
  <si>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</si>
  <si>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</si>
  <si>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</si>
  <si>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</si>
  <si>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</si>
  <si>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</si>
  <si>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</si>
  <si>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</si>
  <si>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</si>
  <si>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</si>
  <si>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</si>
  <si>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</si>
  <si>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</si>
  <si>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</si>
  <si>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</si>
  <si>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</si>
  <si>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</si>
  <si>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</si>
  <si>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</si>
  <si>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</si>
  <si>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</si>
  <si>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</si>
  <si>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</si>
  <si>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</si>
  <si>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</si>
  <si>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</si>
  <si>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</si>
  <si>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</si>
  <si>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</si>
  <si>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</si>
  <si>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</si>
  <si>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</si>
  <si>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</si>
  <si>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</si>
  <si>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</si>
  <si>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</si>
  <si>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</si>
  <si>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</si>
  <si>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</si>
  <si>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</si>
  <si>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</si>
  <si>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</si>
  <si>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</si>
  <si>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</si>
  <si>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</si>
  <si>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</si>
  <si>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</si>
  <si>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</si>
  <si>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</si>
  <si>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</si>
  <si>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</si>
  <si>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</si>
  <si>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</si>
  <si>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</si>
  <si>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</si>
  <si>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</si>
  <si>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</si>
  <si>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</si>
  <si>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</si>
  <si>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</si>
  <si>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</si>
  <si>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</si>
  <si>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</si>
  <si>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</si>
  <si>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</si>
  <si>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</si>
  <si>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</si>
  <si>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</si>
  <si>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</si>
  <si>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</si>
  <si>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</si>
  <si>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</si>
  <si>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</si>
  <si>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</si>
  <si>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</si>
  <si>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</si>
  <si>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</si>
  <si>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</si>
  <si>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</si>
  <si>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</si>
  <si>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</si>
  <si>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</si>
  <si>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</si>
  <si>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</si>
  <si>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</si>
  <si>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</si>
  <si>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</si>
  <si>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</si>
  <si>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</si>
  <si>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</si>
  <si>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</si>
  <si>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</si>
  <si>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</si>
  <si>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</si>
  <si>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</si>
  <si>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</si>
  <si>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</si>
  <si>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</si>
  <si>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</si>
  <si>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</si>
  <si>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</si>
  <si>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</si>
  <si>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</si>
  <si>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</si>
  <si>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</si>
  <si>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</si>
  <si>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</si>
  <si>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</si>
  <si>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</si>
  <si>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</si>
  <si>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</si>
  <si>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</si>
  <si>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</si>
  <si>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</si>
  <si>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</si>
  <si>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</si>
  <si>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</si>
  <si>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</si>
  <si>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</si>
  <si>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</si>
  <si>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</si>
  <si>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</si>
  <si>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</si>
  <si>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</si>
  <si>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</si>
  <si>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</si>
  <si>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</si>
  <si>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</si>
  <si>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</si>
  <si>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</si>
  <si>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</si>
  <si>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</si>
  <si>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</si>
  <si>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</si>
  <si>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</si>
  <si>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</si>
  <si>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</si>
  <si>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</si>
  <si>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</si>
  <si>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</si>
  <si>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</si>
  <si>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</si>
  <si>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</si>
  <si>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</si>
  <si>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</si>
  <si>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</si>
  <si>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</si>
  <si>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</si>
  <si>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</si>
  <si>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</si>
  <si>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</si>
  <si>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</si>
  <si>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</si>
  <si>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</si>
  <si>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</si>
  <si>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</si>
  <si>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</si>
  <si>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</si>
  <si>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</si>
  <si>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</si>
  <si>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</si>
  <si>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</si>
  <si>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</si>
  <si>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</si>
  <si>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</si>
  <si>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</si>
  <si>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</si>
  <si>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</si>
  <si>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</si>
  <si>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</si>
  <si>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</si>
  <si>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</si>
  <si>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</si>
  <si>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</si>
  <si>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</si>
  <si>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</si>
  <si>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</si>
  <si>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</si>
  <si>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</si>
  <si>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</si>
  <si>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</si>
  <si>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</si>
  <si>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</si>
  <si>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</si>
  <si>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</si>
  <si>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</si>
  <si>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</si>
  <si>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</si>
  <si>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</si>
  <si>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</si>
  <si>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</si>
  <si>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</si>
  <si>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</si>
  <si>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</si>
  <si>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</si>
  <si>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</si>
  <si>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</si>
  <si>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</si>
  <si>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</si>
  <si>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</si>
  <si>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</si>
  <si>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</si>
  <si>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</si>
  <si>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</si>
  <si>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</si>
  <si>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</si>
  <si>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</si>
  <si>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</si>
  <si>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</si>
  <si>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</si>
  <si>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</si>
  <si>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</si>
  <si>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</si>
  <si>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</si>
  <si>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</si>
  <si>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</si>
  <si>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</si>
  <si>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</si>
  <si>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</si>
  <si>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</si>
  <si>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</si>
  <si>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</si>
  <si>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</si>
  <si>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</si>
  <si>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</si>
  <si>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</si>
  <si>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</si>
  <si>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</si>
  <si>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</si>
  <si>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</si>
  <si>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</si>
  <si>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</si>
  <si>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</si>
  <si>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</si>
  <si>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</si>
  <si>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</si>
  <si>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</si>
  <si>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</si>
  <si>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</si>
  <si>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</si>
  <si>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</si>
  <si>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</si>
  <si>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</si>
  <si>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</si>
  <si>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</si>
  <si>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</si>
  <si>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</si>
  <si>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</si>
  <si>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</si>
  <si>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</si>
  <si>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</si>
  <si>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</si>
  <si>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</si>
  <si>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</si>
  <si>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</si>
  <si>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</si>
  <si>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</si>
  <si>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</si>
  <si>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</si>
  <si>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</si>
  <si>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</si>
  <si>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</si>
  <si>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</si>
  <si>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</si>
  <si>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</si>
  <si>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</si>
  <si>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</si>
  <si>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</si>
  <si>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</si>
  <si>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</si>
  <si>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</si>
  <si>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</si>
  <si>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</si>
  <si>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</si>
  <si>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</si>
  <si>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</si>
  <si>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</si>
  <si>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</si>
  <si>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</si>
  <si>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</si>
  <si>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</si>
  <si>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</si>
  <si>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</si>
  <si>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</si>
  <si>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</si>
  <si>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</si>
  <si>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</si>
  <si>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</si>
  <si>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</si>
  <si>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</si>
  <si>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</si>
  <si>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</si>
  <si>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</si>
  <si>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</si>
  <si>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</si>
  <si>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</si>
  <si>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</si>
  <si>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</si>
  <si>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</si>
  <si>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</si>
  <si>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</si>
  <si>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</si>
  <si>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</si>
  <si>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</si>
  <si>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</si>
  <si>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</si>
  <si>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</si>
  <si>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</si>
  <si>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</si>
  <si>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</si>
  <si>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</si>
  <si>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</si>
  <si>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</si>
  <si>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</si>
  <si>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</si>
  <si>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</si>
  <si>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</si>
  <si>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</si>
  <si>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</si>
  <si>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</si>
  <si>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</si>
  <si>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</si>
  <si>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</si>
  <si>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</si>
  <si>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</si>
  <si>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</si>
  <si>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</si>
  <si>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</si>
  <si>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</si>
  <si>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</si>
  <si>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</si>
  <si>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</si>
  <si>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</si>
  <si>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</si>
  <si>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</si>
  <si>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</si>
  <si>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</si>
  <si>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</si>
  <si>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</si>
  <si>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</si>
  <si>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</si>
  <si>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</si>
  <si>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</si>
  <si>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</si>
  <si>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</si>
  <si>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</si>
  <si>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</si>
  <si>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</si>
  <si>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</si>
  <si>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</si>
  <si>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</si>
  <si>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</si>
  <si>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</si>
  <si>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</si>
  <si>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</si>
  <si>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</si>
  <si>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</si>
  <si>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</si>
  <si>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</si>
  <si>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</si>
  <si>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</si>
  <si>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</si>
  <si>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</si>
  <si>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</si>
  <si>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</si>
  <si>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</si>
  <si>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</si>
  <si>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</si>
  <si>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</si>
  <si>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</si>
  <si>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</si>
  <si>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</si>
  <si>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</si>
  <si>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</si>
  <si>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</si>
  <si>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</si>
  <si>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</si>
  <si>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</si>
  <si>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</si>
  <si>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</si>
  <si>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</si>
  <si>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</si>
  <si>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</si>
  <si>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</si>
  <si>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</si>
  <si>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</si>
  <si>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</si>
  <si>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</si>
  <si>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</si>
  <si>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</si>
  <si>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</si>
  <si>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</si>
  <si>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</si>
  <si>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</si>
  <si>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</si>
  <si>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</si>
  <si>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</si>
  <si>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</si>
  <si>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</si>
  <si>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</si>
  <si>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</si>
  <si>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</si>
  <si>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</si>
  <si>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</si>
  <si>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</si>
  <si>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</si>
  <si>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</si>
  <si>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</si>
  <si>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</si>
  <si>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</si>
  <si>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</si>
  <si>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</si>
  <si>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</si>
  <si>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</si>
  <si>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</si>
  <si>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</si>
  <si>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</si>
  <si>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</si>
  <si>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</si>
  <si>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</si>
  <si>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</si>
  <si>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</si>
  <si>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</si>
  <si>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</si>
  <si>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</si>
  <si>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</si>
  <si>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</si>
  <si>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</si>
  <si>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</si>
  <si>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</si>
  <si>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</si>
  <si>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</si>
  <si>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</si>
  <si>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</si>
  <si>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</si>
  <si>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</si>
  <si>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</si>
  <si>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</si>
  <si>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</si>
  <si>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</si>
  <si>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</si>
  <si>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</si>
  <si>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</si>
  <si>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</si>
  <si>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</si>
  <si>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</si>
  <si>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</si>
  <si>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</si>
  <si>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</si>
  <si>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</si>
  <si>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</si>
  <si>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</si>
  <si>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</si>
  <si>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</si>
  <si>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</si>
  <si>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</si>
  <si>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</si>
  <si>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</si>
  <si>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</si>
  <si>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</si>
  <si>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</si>
  <si>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</si>
  <si>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</si>
  <si>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</si>
  <si>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</si>
  <si>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</si>
  <si>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</si>
  <si>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</si>
  <si>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</si>
  <si>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</si>
  <si>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</si>
  <si>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</si>
  <si>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</si>
  <si>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</si>
  <si>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</si>
  <si>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</si>
  <si>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</si>
  <si>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</si>
  <si>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</si>
  <si>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</si>
  <si>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</si>
  <si>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</si>
  <si>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</si>
  <si>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</si>
  <si>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</si>
  <si>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</si>
  <si>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</si>
  <si>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</si>
  <si>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</si>
  <si>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</si>
  <si>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</si>
  <si>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</si>
  <si>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</si>
  <si>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</si>
  <si>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</si>
  <si>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</si>
  <si>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</si>
  <si>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</si>
  <si>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</si>
  <si>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</si>
  <si>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</si>
  <si>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</si>
  <si>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</si>
  <si>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</si>
  <si>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</si>
  <si>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</si>
  <si>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</si>
  <si>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</si>
  <si>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</si>
  <si>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</si>
  <si>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</si>
  <si>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</si>
  <si>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</si>
  <si>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</si>
  <si>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</si>
  <si>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</si>
  <si>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</si>
  <si>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</si>
  <si>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</si>
  <si>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</si>
  <si>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</si>
  <si>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</si>
  <si>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</si>
  <si>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</si>
  <si>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</si>
  <si>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</si>
  <si>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</si>
  <si>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</si>
  <si>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</si>
  <si>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</si>
  <si>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</si>
  <si>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</si>
  <si>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</si>
  <si>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</si>
  <si>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</si>
  <si>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</si>
  <si>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</si>
  <si>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</si>
  <si>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</si>
  <si>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</si>
  <si>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</si>
  <si>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</si>
  <si>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</si>
  <si>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</si>
  <si>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</si>
  <si>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</si>
  <si>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</si>
  <si>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</si>
  <si>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</si>
  <si>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</si>
  <si>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</si>
  <si>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</si>
  <si>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</si>
  <si>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</si>
  <si>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</si>
  <si>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</si>
  <si>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</si>
  <si>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</si>
  <si>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</si>
  <si>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</si>
  <si>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</si>
  <si>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</si>
  <si>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</si>
  <si>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</si>
  <si>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</si>
  <si>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</si>
  <si>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</si>
  <si>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</si>
  <si>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</si>
  <si>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</si>
  <si>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</si>
  <si>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</si>
  <si>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</si>
  <si>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</si>
  <si>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</si>
  <si>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</si>
  <si>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</si>
  <si>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</si>
  <si>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</si>
  <si>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</si>
  <si>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</si>
  <si>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</si>
  <si>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</si>
  <si>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</si>
  <si>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</si>
  <si>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</si>
  <si>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</si>
  <si>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</si>
  <si>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</si>
  <si>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</si>
  <si>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</si>
  <si>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</si>
  <si>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</si>
  <si>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</si>
  <si>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</si>
  <si>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</si>
  <si>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</si>
  <si>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</si>
  <si>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</si>
  <si>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</si>
  <si>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</si>
  <si>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</si>
  <si>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</si>
  <si>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</si>
  <si>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</si>
  <si>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</si>
  <si>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</si>
  <si>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</si>
  <si>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</si>
  <si>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</si>
  <si>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</si>
  <si>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</si>
  <si>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</si>
  <si>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</si>
  <si>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</si>
  <si>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</si>
  <si>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</si>
  <si>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</si>
  <si>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</si>
  <si>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</si>
  <si>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</si>
  <si>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</si>
  <si>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</si>
  <si>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</si>
  <si>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</si>
  <si>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</si>
  <si>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</si>
  <si>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</si>
  <si>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</si>
  <si>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</si>
  <si>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</si>
  <si>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</si>
  <si>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</si>
  <si>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</si>
  <si>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</si>
  <si>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</si>
  <si>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</si>
  <si>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</si>
  <si>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</si>
  <si>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</si>
  <si>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</si>
  <si>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</si>
  <si>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</si>
  <si>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</si>
  <si>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</si>
  <si>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</si>
  <si>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</si>
  <si>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</si>
  <si>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</si>
  <si>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</si>
  <si>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</si>
  <si>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</si>
  <si>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</si>
  <si>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</si>
  <si>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</si>
  <si>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</si>
  <si>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</si>
  <si>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</si>
  <si>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</si>
  <si>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</si>
  <si>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</si>
  <si>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</si>
  <si>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</si>
  <si>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</si>
  <si>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</si>
  <si>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</si>
  <si>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</si>
  <si>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</si>
  <si>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</si>
  <si>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</si>
  <si>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</si>
  <si>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</si>
  <si>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</si>
  <si>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</si>
  <si>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</si>
  <si>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</si>
  <si>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</si>
  <si>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</si>
  <si>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</si>
  <si>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</si>
  <si>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</si>
  <si>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</si>
  <si>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</si>
  <si>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</si>
  <si>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</si>
  <si>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</si>
  <si>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</si>
  <si>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</si>
  <si>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</si>
  <si>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</si>
  <si>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</si>
  <si>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</si>
  <si>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</si>
  <si>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</si>
  <si>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</si>
  <si>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</si>
  <si>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</si>
  <si>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</si>
  <si>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</si>
  <si>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</si>
  <si>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</si>
  <si>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</si>
  <si>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</si>
  <si>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</si>
  <si>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</si>
  <si>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</si>
  <si>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</si>
  <si>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</si>
  <si>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</si>
  <si>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</si>
  <si>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</si>
  <si>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</si>
  <si>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</si>
  <si>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</si>
  <si>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</si>
  <si>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</si>
  <si>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</si>
  <si>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</si>
  <si>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</si>
  <si>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</si>
  <si>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</si>
  <si>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</si>
  <si>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</si>
  <si>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</si>
  <si>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</si>
  <si>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</si>
  <si>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</si>
  <si>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</si>
  <si>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</si>
  <si>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</si>
  <si>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</si>
  <si>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</si>
  <si>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</si>
  <si>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</si>
  <si>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</si>
  <si>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</si>
  <si>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</si>
  <si>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</si>
  <si>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</si>
  <si>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</si>
  <si>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</si>
  <si>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</si>
  <si>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</si>
  <si>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</si>
  <si>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</si>
  <si>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</si>
  <si>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</si>
  <si>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</si>
  <si>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</si>
  <si>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</si>
  <si>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</si>
  <si>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</si>
  <si>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</si>
  <si>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</si>
  <si>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</si>
  <si>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</si>
  <si>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</si>
  <si>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</si>
  <si>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</si>
  <si>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</si>
  <si>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</si>
  <si>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</si>
  <si>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</si>
  <si>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</si>
  <si>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</si>
  <si>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</si>
  <si>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</si>
  <si>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</si>
  <si>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</si>
  <si>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</si>
  <si>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</si>
  <si>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</si>
  <si>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</si>
  <si>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</si>
  <si>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</si>
  <si>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</si>
  <si>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</si>
  <si>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</si>
  <si>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</si>
  <si>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</si>
  <si>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</si>
  <si>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</si>
  <si>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</si>
  <si>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</si>
  <si>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</si>
  <si>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</si>
  <si>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</si>
  <si>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</si>
  <si>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</si>
  <si>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</si>
  <si>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</si>
  <si>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</si>
  <si>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</si>
  <si>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</si>
  <si>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</si>
  <si>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</si>
  <si>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</si>
  <si>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</si>
  <si>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</si>
  <si>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</si>
  <si>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</si>
  <si>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</si>
  <si>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</si>
  <si>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</si>
  <si>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</si>
  <si>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</si>
  <si>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</si>
  <si>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</si>
  <si>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</si>
  <si>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</si>
  <si>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</si>
  <si>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</si>
  <si>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</si>
  <si>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</si>
  <si>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</si>
  <si>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</si>
  <si>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</si>
  <si>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</si>
  <si>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</si>
  <si>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</si>
  <si>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</si>
  <si>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</si>
  <si>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</si>
  <si>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</si>
  <si>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</si>
  <si>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</si>
  <si>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</si>
  <si>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</si>
  <si>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</si>
  <si>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</si>
  <si>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</si>
  <si>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</si>
  <si>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</si>
  <si>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</si>
  <si>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</si>
  <si>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</si>
  <si>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</si>
  <si>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</si>
  <si>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</si>
  <si>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</si>
  <si>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</si>
  <si>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</si>
  <si>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</si>
  <si>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</si>
  <si>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</si>
  <si>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</si>
  <si>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</si>
  <si>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</si>
  <si>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</si>
  <si>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</si>
  <si>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</si>
  <si>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</si>
  <si>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</si>
  <si>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</si>
  <si>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</si>
  <si>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</si>
  <si>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</si>
  <si>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</si>
  <si>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</si>
  <si>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</si>
  <si>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</si>
  <si>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</si>
  <si>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</si>
  <si>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</si>
  <si>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</si>
  <si>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</si>
  <si>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</si>
  <si>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</si>
  <si>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</si>
  <si>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</si>
  <si>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</si>
  <si>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</si>
  <si>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</si>
  <si>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</si>
  <si>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</si>
  <si>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</si>
  <si>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</si>
  <si>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</si>
  <si>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</si>
  <si>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</si>
  <si>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</si>
  <si>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</si>
  <si>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</si>
  <si>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</si>
  <si>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</si>
  <si>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</si>
  <si>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</si>
  <si>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</si>
  <si>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</si>
  <si>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</si>
  <si>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</si>
  <si>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</si>
  <si>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</si>
  <si>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</si>
  <si>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</si>
  <si>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</si>
  <si>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</si>
  <si>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</si>
  <si>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</si>
  <si>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</si>
  <si>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</si>
  <si>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</si>
  <si>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</si>
  <si>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</si>
  <si>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</si>
  <si>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</si>
  <si>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</si>
  <si>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</si>
  <si>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</si>
  <si>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</si>
  <si>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</si>
  <si>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</si>
  <si>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</si>
  <si>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</si>
  <si>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</si>
  <si>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</si>
  <si>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</si>
  <si>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</si>
  <si>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</si>
  <si>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</si>
  <si>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</si>
  <si>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</si>
  <si>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</si>
  <si>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</si>
  <si>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</si>
  <si>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</si>
  <si>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</si>
  <si>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</si>
  <si>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</si>
  <si>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</si>
  <si>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</si>
  <si>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</si>
  <si>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</si>
  <si>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</si>
  <si>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</si>
  <si>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</si>
  <si>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</si>
  <si>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</si>
  <si>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</si>
  <si>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</si>
  <si>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</si>
  <si>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</si>
  <si>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</si>
  <si>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</si>
  <si>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</si>
  <si>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</si>
  <si>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</si>
  <si>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</si>
  <si>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</si>
  <si>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</si>
  <si>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</si>
  <si>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</si>
  <si>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</si>
  <si>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</si>
  <si>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</si>
  <si>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</si>
  <si>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</si>
  <si>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</si>
  <si>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</si>
  <si>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</si>
  <si>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</si>
  <si>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</si>
  <si>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</si>
  <si>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</si>
  <si>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</si>
  <si>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</si>
  <si>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</si>
  <si>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</si>
  <si>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</si>
  <si>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</si>
  <si>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</si>
  <si>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</si>
  <si>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</si>
  <si>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</si>
  <si>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</si>
  <si>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</si>
  <si>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</si>
  <si>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</si>
  <si>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</si>
  <si>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</si>
  <si>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</si>
  <si>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</si>
  <si>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</si>
  <si>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</si>
  <si>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</si>
  <si>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</si>
  <si>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</si>
  <si>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</si>
  <si>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</si>
  <si>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</si>
  <si>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</si>
  <si>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</si>
  <si>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</si>
  <si>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</si>
  <si>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</si>
  <si>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</si>
  <si>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</si>
  <si>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</si>
  <si>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</si>
  <si>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</si>
  <si>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</si>
  <si>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</si>
  <si>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</si>
  <si>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</si>
  <si>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</si>
  <si>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</si>
  <si>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</si>
  <si>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</si>
  <si>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</si>
  <si>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</si>
  <si>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</si>
  <si>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</si>
  <si>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</si>
  <si>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</si>
  <si>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</si>
  <si>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</si>
  <si>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</si>
  <si>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</si>
  <si>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</si>
  <si>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</si>
  <si>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</si>
  <si>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</si>
  <si>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</si>
  <si>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</si>
  <si>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</si>
  <si>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</si>
  <si>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</si>
  <si>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</si>
  <si>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</si>
  <si>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</si>
  <si>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</si>
  <si>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</si>
  <si>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</si>
  <si>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</si>
  <si>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</si>
  <si>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</si>
  <si>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</si>
  <si>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</si>
  <si>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</si>
  <si>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</si>
  <si>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</si>
  <si>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</si>
  <si>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</si>
  <si>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</si>
  <si>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</si>
  <si>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</si>
  <si>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</si>
  <si>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</si>
  <si>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</si>
  <si>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</si>
  <si>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</si>
  <si>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</si>
  <si>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</si>
  <si>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</si>
  <si>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</si>
  <si>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</si>
  <si>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</si>
  <si>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</si>
  <si>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</si>
  <si>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</si>
  <si>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</si>
  <si>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</si>
  <si>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</si>
  <si>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</si>
  <si>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</si>
  <si>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</si>
  <si>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</si>
  <si>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</si>
  <si>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</si>
  <si>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</si>
  <si>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</si>
  <si>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</si>
  <si>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</si>
  <si>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</si>
  <si>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</si>
  <si>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</si>
  <si>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</si>
  <si>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</si>
  <si>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</si>
  <si>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</si>
  <si>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</si>
  <si>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</si>
  <si>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</si>
  <si>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</si>
  <si>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</si>
  <si>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</si>
  <si>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</si>
  <si>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</si>
  <si>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</si>
  <si>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</si>
  <si>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</si>
  <si>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</si>
  <si>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</si>
  <si>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</si>
  <si>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</si>
  <si>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</si>
  <si>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</si>
  <si>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</si>
  <si>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</si>
  <si>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</si>
  <si>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</si>
  <si>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</si>
  <si>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</si>
  <si>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</si>
  <si>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</si>
  <si>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</si>
  <si>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</si>
  <si>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</si>
  <si>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</si>
  <si>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</si>
  <si>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</si>
  <si>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</si>
  <si>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</si>
  <si>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</si>
  <si>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</si>
  <si>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</si>
  <si>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</si>
  <si>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</si>
  <si>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</si>
  <si>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</si>
  <si>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</si>
  <si>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</si>
  <si>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</si>
  <si>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</si>
  <si>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</si>
  <si>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</si>
  <si>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</si>
  <si>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</si>
  <si>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</si>
  <si>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</si>
  <si>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</si>
  <si>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</si>
  <si>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</si>
  <si>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</si>
  <si>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</si>
  <si>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</si>
  <si>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</si>
  <si>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</si>
  <si>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</si>
  <si>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</si>
  <si>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</si>
  <si>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</si>
  <si>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</si>
  <si>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</si>
  <si>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</si>
  <si>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</si>
  <si>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</si>
  <si>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</si>
  <si>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</si>
  <si>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</si>
  <si>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</si>
  <si>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</si>
  <si>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</si>
  <si>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</si>
  <si>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</si>
  <si>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</si>
  <si>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</si>
  <si>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</si>
  <si>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</si>
  <si>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</si>
  <si>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</si>
  <si>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</si>
  <si>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</si>
  <si>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</si>
  <si>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</si>
  <si>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</si>
  <si>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</si>
  <si>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</si>
  <si>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</si>
  <si>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</si>
  <si>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</si>
  <si>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</si>
  <si>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</si>
  <si>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</si>
  <si>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</si>
  <si>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</si>
  <si>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</si>
  <si>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</si>
  <si>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</si>
  <si>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</si>
  <si>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</si>
  <si>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</si>
  <si>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</si>
  <si>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</si>
  <si>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</si>
  <si>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</si>
  <si>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</si>
  <si>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</si>
  <si>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</si>
  <si>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</si>
  <si>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</si>
  <si>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</si>
  <si>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</si>
  <si>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</si>
  <si>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</si>
  <si>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</si>
  <si>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</si>
  <si>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</si>
  <si>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</si>
  <si>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</si>
  <si>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</si>
  <si>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</si>
  <si>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</si>
  <si>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</si>
  <si>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</si>
  <si>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</si>
  <si>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</si>
  <si>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</si>
  <si>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</si>
  <si>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</si>
  <si>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</si>
  <si>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</si>
  <si>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</si>
  <si>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</si>
  <si>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</si>
  <si>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</si>
  <si>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</si>
  <si>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</si>
  <si>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</si>
  <si>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</si>
  <si>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</si>
  <si>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</si>
  <si>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</si>
  <si>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</si>
  <si>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</si>
  <si>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</si>
  <si>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</si>
  <si>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</si>
  <si>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</si>
  <si>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</si>
  <si>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</si>
  <si>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</si>
  <si>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</si>
  <si>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</si>
  <si>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</si>
  <si>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</si>
  <si>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</si>
  <si>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</si>
  <si>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</si>
  <si>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</si>
  <si>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</si>
  <si>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</si>
  <si>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</si>
  <si>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</si>
  <si>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</si>
  <si>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</si>
  <si>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</si>
  <si>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</si>
  <si>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</si>
  <si>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</si>
  <si>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</si>
  <si>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</si>
  <si>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</si>
  <si>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</si>
  <si>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</si>
  <si>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</si>
  <si>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</si>
  <si>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</si>
  <si>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</si>
  <si>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</si>
  <si>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</si>
  <si>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</si>
  <si>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</si>
  <si>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</si>
  <si>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</si>
  <si>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</si>
  <si>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</si>
  <si>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</si>
  <si>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</si>
  <si>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</si>
  <si>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</si>
  <si>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</si>
  <si>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</si>
  <si>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</si>
  <si>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</si>
  <si>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</si>
  <si>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</si>
  <si>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</si>
  <si>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</si>
  <si>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</si>
  <si>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</si>
  <si>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</si>
  <si>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</si>
  <si>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</si>
  <si>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</si>
  <si>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</si>
  <si>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</si>
  <si>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</si>
  <si>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</si>
  <si>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</si>
  <si>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</si>
  <si>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</si>
  <si>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</si>
  <si>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</si>
  <si>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</si>
  <si>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</si>
  <si>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</si>
  <si>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</si>
  <si>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</si>
  <si>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</si>
  <si>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</si>
  <si>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</si>
  <si>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</si>
  <si>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</si>
  <si>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</si>
  <si>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</si>
  <si>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</si>
  <si>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</si>
  <si>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</si>
  <si>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</si>
  <si>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</si>
  <si>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</si>
  <si>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</si>
  <si>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</si>
  <si>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</si>
  <si>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</si>
  <si>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</si>
  <si>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</si>
  <si>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</si>
  <si>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</si>
  <si>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</si>
  <si>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</si>
  <si>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</si>
  <si>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</si>
  <si>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</si>
  <si>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</si>
  <si>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</si>
  <si>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</si>
  <si>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</si>
  <si>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</si>
  <si>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</si>
  <si>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</si>
  <si>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</si>
  <si>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</si>
  <si>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</si>
  <si>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</si>
  <si>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</si>
  <si>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</si>
  <si>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</si>
  <si>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</si>
  <si>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</si>
  <si>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</si>
  <si>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</si>
  <si>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</si>
  <si>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</si>
  <si>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</si>
  <si>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</si>
  <si>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</si>
  <si>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</si>
  <si>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</si>
  <si>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</si>
  <si>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</si>
  <si>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</si>
  <si>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</si>
  <si>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</si>
  <si>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</si>
  <si>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</si>
  <si>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</si>
  <si>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</si>
  <si>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</si>
  <si>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</si>
  <si>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</si>
  <si>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</si>
  <si>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</si>
  <si>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</si>
  <si>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</si>
  <si>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</si>
  <si>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</si>
  <si>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</si>
  <si>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</si>
  <si>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</si>
  <si>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</si>
  <si>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</si>
  <si>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</si>
  <si>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</si>
  <si>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</si>
  <si>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</si>
  <si>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</si>
  <si>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</si>
  <si>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</si>
  <si>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</si>
  <si>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</si>
  <si>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</si>
  <si>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</si>
  <si>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</si>
  <si>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</si>
  <si>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</si>
  <si>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</si>
  <si>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</si>
  <si>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</si>
  <si>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</si>
  <si>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</si>
  <si>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</si>
  <si>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</si>
  <si>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</si>
  <si>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</si>
  <si>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</si>
  <si>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</si>
  <si>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</si>
  <si>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</si>
  <si>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</si>
  <si>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</si>
  <si>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</si>
  <si>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</si>
  <si>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</si>
  <si>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</si>
  <si>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</si>
  <si>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</si>
  <si>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</si>
  <si>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</si>
  <si>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</si>
  <si>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</si>
  <si>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</si>
  <si>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</si>
  <si>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</si>
  <si>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</si>
  <si>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</si>
  <si>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</si>
  <si>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</si>
  <si>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</si>
  <si>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</si>
  <si>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</si>
  <si>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</si>
  <si>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</si>
  <si>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</si>
  <si>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</si>
  <si>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</si>
  <si>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</si>
  <si>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</si>
  <si>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</si>
  <si>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</si>
  <si>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</si>
  <si>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</si>
  <si>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</si>
  <si>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</si>
  <si>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</si>
  <si>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</si>
  <si>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</si>
  <si>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</si>
  <si>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</si>
  <si>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</si>
  <si>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</si>
  <si>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</si>
  <si>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</si>
  <si>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</si>
  <si>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</si>
  <si>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</si>
  <si>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</si>
  <si>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</si>
  <si>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</si>
  <si>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</si>
  <si>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</si>
  <si>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</si>
  <si>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</si>
  <si>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</si>
  <si>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</si>
  <si>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</si>
  <si>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</si>
  <si>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</si>
  <si>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</si>
  <si>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</si>
  <si>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</si>
  <si>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</si>
  <si>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</si>
  <si>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</si>
  <si>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</si>
  <si>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</si>
  <si>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</si>
  <si>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</si>
  <si>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</si>
  <si>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</si>
  <si>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</si>
  <si>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</si>
  <si>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</si>
  <si>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</si>
  <si>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</si>
  <si>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</si>
  <si>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</si>
  <si>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</si>
  <si>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</si>
  <si>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</si>
  <si>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</si>
  <si>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</si>
  <si>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</si>
  <si>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</si>
  <si>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</si>
  <si>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</si>
  <si>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</si>
  <si>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</si>
  <si>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</si>
  <si>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</si>
  <si>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</si>
  <si>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</si>
  <si>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</si>
  <si>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</si>
  <si>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</si>
  <si>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</si>
  <si>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</si>
  <si>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</si>
  <si>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</si>
  <si>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</si>
  <si>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</si>
  <si>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</si>
  <si>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</si>
  <si>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</si>
  <si>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</si>
  <si>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</si>
  <si>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</si>
  <si>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</si>
  <si>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</si>
  <si>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</si>
  <si>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</si>
  <si>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</si>
  <si>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</si>
  <si>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</si>
  <si>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</si>
  <si>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</si>
  <si>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</si>
  <si>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</si>
  <si>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</si>
  <si>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</si>
  <si>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</si>
  <si>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</si>
  <si>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</si>
  <si>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</si>
  <si>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</si>
  <si>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</si>
  <si>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</si>
  <si>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</si>
  <si>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</si>
  <si>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</si>
  <si>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</si>
  <si>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</si>
  <si>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</si>
  <si>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</si>
  <si>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</si>
  <si>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</si>
  <si>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</si>
  <si>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</si>
  <si>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</si>
  <si>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</si>
  <si>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</si>
  <si>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</si>
  <si>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</si>
  <si>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</si>
  <si>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</si>
  <si>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</si>
  <si>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</si>
  <si>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</si>
  <si>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</si>
  <si>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</si>
  <si>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</si>
  <si>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</si>
  <si>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</si>
  <si>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</si>
  <si>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</si>
  <si>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</si>
  <si>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</si>
  <si>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</si>
  <si>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</si>
  <si>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</si>
  <si>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</si>
  <si>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</si>
  <si>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</si>
  <si>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</si>
  <si>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</si>
  <si>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</si>
  <si>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</si>
  <si>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</si>
  <si>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</si>
  <si>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</si>
  <si>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</si>
  <si>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</si>
  <si>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</si>
  <si>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</si>
  <si>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</si>
  <si>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</si>
  <si>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</si>
  <si>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</si>
  <si>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</si>
  <si>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</si>
  <si>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</si>
  <si>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</si>
  <si>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</si>
  <si>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</si>
  <si>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</si>
  <si>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</si>
  <si>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</si>
  <si>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</si>
  <si>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</si>
  <si>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</si>
  <si>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</si>
  <si>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</si>
  <si>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</si>
  <si>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</si>
  <si>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</si>
  <si>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</si>
  <si>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</si>
  <si>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</si>
  <si>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</si>
  <si>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</si>
  <si>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</si>
  <si>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</si>
  <si>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</si>
  <si>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</si>
  <si>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</si>
  <si>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</si>
  <si>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</si>
  <si>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</si>
  <si>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</si>
  <si>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</si>
  <si>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</si>
  <si>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</si>
  <si>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</si>
  <si>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</si>
  <si>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</si>
  <si>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</si>
  <si>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</si>
  <si>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</si>
  <si>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</si>
  <si>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</si>
  <si>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</si>
  <si>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</si>
  <si>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</si>
  <si>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</si>
  <si>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</si>
  <si>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</si>
  <si>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</si>
  <si>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</si>
  <si>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</si>
  <si>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</si>
  <si>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</si>
  <si>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</si>
  <si>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</si>
  <si>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</si>
  <si>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</si>
  <si>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</si>
  <si>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</si>
  <si>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</si>
  <si>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</si>
  <si>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</si>
  <si>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</si>
  <si>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</si>
  <si>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</si>
  <si>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</si>
  <si>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</si>
  <si>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</si>
  <si>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</si>
  <si>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</si>
  <si>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</si>
  <si>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</si>
  <si>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</si>
  <si>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</si>
  <si>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</si>
  <si>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</si>
  <si>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</si>
  <si>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</si>
  <si>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</si>
  <si>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</si>
  <si>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</si>
  <si>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</si>
  <si>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</si>
  <si>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</si>
  <si>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</si>
  <si>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</si>
  <si>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</si>
  <si>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</si>
  <si>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</si>
  <si>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</si>
  <si>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</si>
  <si>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</si>
  <si>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</si>
  <si>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</si>
  <si>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</si>
  <si>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</si>
  <si>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</si>
  <si>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</si>
  <si>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</si>
  <si>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</si>
  <si>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</si>
  <si>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</si>
  <si>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</si>
  <si>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</si>
  <si>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</si>
  <si>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</si>
  <si>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</si>
  <si>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</si>
  <si>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</si>
  <si>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</si>
  <si>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</si>
  <si>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</si>
  <si>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</si>
  <si>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</si>
  <si>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</si>
  <si>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</si>
  <si>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</si>
  <si>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</si>
  <si>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</si>
  <si>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</si>
  <si>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</si>
  <si>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</si>
  <si>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</si>
  <si>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</si>
  <si>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</si>
  <si>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</si>
  <si>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</si>
  <si>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</si>
  <si>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</si>
  <si>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</si>
  <si>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</si>
  <si>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</si>
  <si>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</si>
  <si>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</si>
  <si>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</si>
  <si>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</si>
  <si>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</si>
  <si>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</si>
  <si>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</si>
  <si>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</si>
  <si>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</si>
  <si>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</si>
  <si>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</si>
  <si>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</si>
  <si>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</si>
  <si>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</si>
  <si>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</si>
  <si>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</si>
  <si>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</si>
  <si>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</si>
  <si>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</si>
  <si>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</si>
  <si>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</si>
  <si>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</si>
  <si>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</si>
  <si>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</si>
  <si>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</si>
  <si>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</si>
  <si>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</si>
  <si>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</si>
  <si>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</si>
  <si>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</si>
  <si>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</si>
  <si>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</si>
  <si>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</si>
  <si>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</si>
  <si>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</si>
  <si>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</si>
  <si>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</si>
  <si>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</si>
  <si>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</si>
  <si>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</si>
  <si>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</si>
  <si>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</si>
  <si>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</si>
  <si>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</si>
  <si>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</si>
  <si>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</si>
  <si>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</si>
  <si>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</si>
  <si>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</si>
  <si>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</si>
  <si>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</si>
  <si>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</si>
  <si>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</si>
  <si>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</si>
  <si>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</si>
  <si>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</si>
  <si>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</si>
  <si>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</si>
  <si>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</si>
  <si>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</si>
  <si>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</si>
  <si>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</si>
  <si>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</si>
  <si>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</si>
  <si>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</si>
  <si>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</si>
  <si>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</si>
  <si>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</si>
  <si>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</si>
  <si>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</si>
  <si>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</si>
  <si>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</si>
  <si>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</si>
  <si>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</si>
  <si>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</si>
  <si>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</si>
  <si>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</si>
  <si>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</si>
  <si>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</si>
  <si>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</si>
  <si>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</si>
  <si>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</si>
  <si>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</si>
  <si>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</si>
  <si>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</si>
  <si>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</si>
  <si>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</si>
  <si>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</si>
  <si>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</si>
  <si>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</si>
  <si>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</si>
  <si>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</si>
  <si>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</si>
  <si>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</si>
  <si>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</si>
  <si>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</si>
  <si>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</si>
  <si>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</si>
  <si>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</si>
  <si>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</si>
  <si>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</si>
  <si>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</si>
  <si>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</si>
  <si>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</si>
  <si>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</si>
  <si>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</si>
  <si>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</si>
  <si>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</si>
  <si>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</si>
  <si>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</si>
  <si>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</si>
  <si>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</si>
  <si>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</si>
  <si>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</si>
  <si>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</si>
  <si>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</si>
  <si>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</si>
  <si>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</si>
  <si>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</si>
  <si>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</si>
  <si>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</si>
  <si>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</si>
  <si>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</si>
  <si>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</si>
  <si>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</si>
  <si>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</si>
  <si>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</si>
  <si>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</si>
  <si>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</si>
  <si>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</si>
  <si>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</si>
  <si>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</si>
  <si>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</si>
  <si>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</si>
  <si>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</si>
  <si>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</si>
  <si>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</si>
  <si>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</si>
  <si>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</si>
  <si>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</si>
  <si>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</si>
  <si>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</si>
  <si>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</si>
  <si>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</si>
  <si>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</si>
  <si>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</si>
  <si>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</si>
  <si>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</si>
  <si>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</si>
  <si>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</si>
  <si>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</si>
  <si>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</si>
  <si>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</si>
  <si>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</si>
  <si>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</si>
  <si>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</si>
  <si>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</si>
  <si>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</si>
  <si>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</si>
  <si>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</si>
  <si>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</si>
  <si>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</si>
  <si>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</si>
  <si>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</si>
  <si>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</si>
  <si>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</si>
  <si>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</si>
  <si>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</si>
  <si>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</si>
  <si>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</si>
  <si>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</si>
  <si>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</si>
  <si>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</si>
  <si>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</si>
  <si>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</si>
  <si>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</si>
  <si>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</si>
  <si>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</si>
  <si>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</si>
  <si>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</si>
  <si>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</si>
  <si>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</si>
  <si>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</si>
  <si>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</si>
  <si>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</si>
  <si>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</si>
  <si>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</si>
  <si>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</si>
  <si>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</si>
  <si>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</si>
  <si>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</si>
  <si>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</si>
  <si>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</si>
  <si>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</si>
  <si>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</si>
  <si>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</si>
  <si>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</si>
  <si>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</si>
  <si>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</si>
  <si>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</si>
  <si>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</si>
  <si>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</si>
  <si>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</si>
  <si>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</si>
  <si>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</si>
  <si>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</si>
  <si>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</si>
  <si>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</si>
  <si>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</si>
  <si>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</si>
  <si>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</si>
  <si>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</si>
  <si>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</si>
  <si>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</si>
  <si>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</si>
  <si>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</si>
  <si>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</si>
  <si>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</si>
  <si>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</si>
  <si>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</si>
  <si>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</si>
  <si>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</si>
  <si>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</si>
  <si>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</si>
  <si>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</si>
  <si>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</si>
  <si>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</si>
  <si>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</si>
  <si>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</si>
  <si>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</si>
  <si>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</si>
  <si>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</si>
  <si>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</si>
  <si>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</si>
  <si>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</si>
  <si>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</si>
  <si>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</si>
  <si>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</si>
  <si>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</si>
  <si>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</si>
  <si>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</si>
  <si>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</si>
  <si>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</si>
  <si>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</si>
  <si>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</si>
  <si>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</si>
  <si>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</si>
  <si>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</si>
  <si>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</si>
  <si>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</si>
  <si>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</si>
  <si>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</si>
  <si>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</si>
  <si>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</si>
  <si>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</si>
  <si>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</si>
  <si>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</si>
  <si>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</si>
  <si>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</si>
  <si>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</si>
  <si>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</si>
  <si>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</si>
  <si>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</si>
  <si>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</si>
  <si>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</si>
  <si>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</si>
  <si>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</si>
  <si>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</si>
  <si>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</si>
  <si>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</si>
  <si>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</si>
  <si>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</si>
  <si>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</si>
  <si>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</si>
  <si>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</si>
  <si>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</si>
  <si>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</si>
  <si>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</si>
  <si>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</si>
  <si>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</si>
  <si>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</si>
  <si>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</si>
  <si>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</si>
  <si>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</si>
  <si>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</si>
  <si>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</si>
  <si>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</si>
  <si>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</si>
  <si>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</si>
  <si>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</si>
  <si>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</si>
  <si>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</si>
  <si>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</si>
  <si>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</si>
  <si>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</si>
  <si>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</si>
  <si>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</si>
  <si>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</si>
  <si>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</si>
  <si>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</si>
  <si>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</si>
  <si>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</si>
  <si>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</si>
  <si>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</si>
  <si>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</si>
  <si>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</si>
  <si>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</si>
  <si>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</si>
  <si>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</si>
  <si>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</si>
  <si>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</si>
  <si>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</si>
  <si>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</si>
  <si>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</si>
  <si>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</si>
  <si>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</si>
  <si>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</si>
  <si>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</si>
  <si>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</si>
  <si>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</si>
  <si>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</si>
  <si>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</si>
  <si>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</si>
  <si>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</si>
  <si>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</si>
  <si>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</si>
  <si>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</si>
  <si>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</si>
  <si>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</si>
  <si>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</si>
  <si>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</si>
  <si>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</si>
  <si>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</si>
  <si>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</si>
  <si>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</si>
  <si>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</si>
  <si>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</si>
  <si>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</si>
  <si>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</si>
  <si>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</si>
  <si>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</si>
  <si>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</si>
  <si>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</si>
  <si>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</si>
  <si>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</si>
  <si>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</si>
  <si>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</si>
  <si>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</si>
  <si>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</si>
  <si>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</si>
  <si>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</si>
  <si>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</si>
  <si>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</si>
  <si>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</si>
  <si>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</si>
  <si>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</si>
  <si>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</si>
  <si>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</si>
  <si>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</si>
  <si>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</si>
  <si>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</si>
  <si>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</si>
  <si>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</si>
  <si>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</si>
  <si>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</si>
  <si>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</si>
  <si>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</si>
  <si>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</si>
  <si>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</si>
  <si>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</si>
  <si>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</si>
  <si>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</si>
  <si>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</si>
  <si>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</si>
  <si>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</si>
  <si>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</si>
  <si>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</si>
  <si>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</si>
  <si>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</si>
  <si>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</si>
  <si>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</si>
  <si>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</si>
  <si>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</si>
  <si>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</si>
  <si>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</si>
  <si>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</si>
  <si>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</si>
  <si>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</si>
  <si>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</si>
  <si>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</si>
  <si>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</si>
  <si>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</si>
  <si>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</si>
  <si>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</si>
  <si>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</si>
  <si>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</si>
  <si>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</si>
  <si>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</si>
  <si>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</si>
  <si>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</si>
  <si>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</si>
  <si>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</si>
  <si>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</si>
  <si>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</si>
  <si>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</si>
  <si>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</si>
  <si>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</si>
  <si>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</si>
  <si>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</si>
  <si>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</si>
  <si>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</si>
  <si>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</si>
  <si>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</si>
  <si>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</si>
  <si>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</si>
  <si>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</si>
  <si>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</si>
  <si>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</si>
  <si>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</si>
  <si>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</si>
  <si>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</si>
  <si>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</si>
  <si>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</si>
  <si>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</si>
  <si>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</si>
  <si>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</si>
  <si>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</si>
  <si>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</si>
  <si>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</si>
  <si>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</si>
  <si>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</si>
  <si>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</si>
  <si>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</si>
  <si>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</si>
  <si>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</si>
  <si>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</si>
  <si>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</si>
  <si>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</si>
  <si>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</si>
  <si>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</si>
  <si>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</si>
  <si>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</si>
  <si>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</si>
  <si>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</si>
  <si>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</si>
  <si>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</si>
  <si>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</si>
  <si>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</si>
  <si>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</si>
  <si>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</si>
  <si>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</si>
  <si>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</si>
  <si>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</si>
  <si>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</si>
  <si>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</si>
  <si>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</si>
  <si>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</si>
  <si>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</si>
  <si>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</si>
  <si>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</si>
  <si>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</si>
  <si>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</si>
  <si>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</si>
  <si>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</si>
  <si>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</si>
  <si>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</si>
  <si>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</si>
  <si>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</si>
  <si>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</si>
  <si>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</si>
  <si>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</si>
  <si>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</si>
  <si>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</si>
  <si>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</si>
  <si>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</si>
  <si>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</si>
  <si>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</si>
  <si>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</si>
  <si>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</si>
  <si>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</si>
  <si>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</si>
  <si>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</si>
  <si>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</si>
  <si>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</si>
  <si>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</si>
  <si>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</si>
  <si>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</si>
  <si>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</si>
  <si>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</si>
  <si>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</si>
  <si>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</si>
  <si>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</si>
  <si>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</si>
  <si>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</si>
  <si>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</si>
  <si>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</si>
  <si>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</si>
  <si>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</si>
  <si>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</si>
  <si>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</si>
  <si>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</si>
  <si>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</si>
  <si>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</si>
  <si>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</si>
  <si>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</si>
  <si>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</si>
  <si>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</si>
  <si>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</si>
  <si>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</si>
  <si>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</si>
  <si>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</si>
  <si>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</si>
  <si>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</si>
  <si>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</si>
  <si>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</si>
  <si>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</si>
  <si>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</si>
  <si>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</si>
  <si>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</si>
  <si>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</si>
  <si>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</si>
  <si>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</si>
  <si>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</si>
  <si>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</si>
  <si>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</si>
  <si>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</si>
  <si>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</si>
  <si>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</si>
  <si>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</si>
  <si>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</si>
  <si>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</si>
  <si>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</si>
  <si>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</si>
  <si>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</si>
  <si>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</si>
  <si>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</si>
  <si>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</si>
  <si>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</si>
  <si>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</si>
  <si>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</si>
  <si>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</si>
  <si>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</si>
  <si>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</si>
  <si>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</si>
  <si>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</si>
  <si>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</si>
  <si>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</si>
  <si>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</si>
  <si>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</si>
  <si>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</si>
  <si>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</si>
  <si>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</si>
  <si>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</si>
  <si>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</si>
  <si>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</si>
  <si>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</si>
  <si>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</si>
  <si>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</si>
  <si>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</si>
  <si>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</si>
  <si>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</si>
  <si>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</si>
  <si>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</si>
  <si>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</si>
  <si>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</si>
  <si>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</si>
  <si>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</si>
  <si>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</si>
  <si>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</si>
  <si>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</si>
  <si>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</si>
  <si>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</si>
  <si>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</si>
  <si>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</si>
  <si>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</si>
  <si>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</si>
  <si>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</si>
  <si>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</si>
  <si>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</si>
  <si>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</si>
  <si>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</si>
  <si>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</si>
  <si>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</si>
  <si>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</si>
  <si>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</si>
  <si>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</si>
  <si>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</si>
  <si>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</si>
  <si>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</si>
  <si>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</si>
  <si>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</si>
  <si>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</si>
  <si>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</si>
  <si>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</si>
  <si>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</si>
  <si>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</si>
  <si>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</si>
  <si>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</si>
  <si>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</si>
  <si>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</si>
  <si>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</si>
  <si>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</si>
  <si>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</si>
  <si>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</si>
  <si>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</si>
  <si>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</si>
  <si>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</si>
  <si>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</si>
  <si>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</si>
  <si>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</si>
  <si>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</si>
  <si>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</si>
  <si>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</si>
  <si>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</si>
  <si>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</si>
  <si>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</si>
  <si>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</si>
  <si>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</si>
  <si>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</si>
  <si>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</si>
  <si>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</si>
  <si>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</si>
  <si>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</si>
  <si>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</si>
  <si>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</si>
  <si>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</si>
  <si>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</si>
  <si>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</si>
  <si>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</si>
  <si>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</si>
  <si>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</si>
  <si>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</si>
  <si>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</si>
  <si>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</si>
  <si>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</si>
  <si>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</si>
  <si>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</si>
  <si>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</si>
  <si>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</si>
  <si>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</si>
  <si>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</si>
  <si>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</si>
  <si>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</si>
  <si>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</si>
  <si>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</si>
  <si>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</si>
  <si>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</si>
  <si>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</si>
  <si>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</si>
  <si>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</si>
  <si>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</si>
  <si>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</si>
  <si>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</si>
  <si>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</si>
  <si>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</si>
  <si>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</si>
  <si>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</si>
  <si>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</si>
  <si>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</si>
  <si>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</si>
  <si>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</si>
  <si>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</si>
  <si>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</si>
  <si>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</si>
  <si>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</si>
  <si>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</si>
  <si>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</si>
  <si>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</si>
  <si>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</si>
  <si>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</si>
  <si>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</si>
  <si>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</si>
  <si>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</si>
  <si>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</si>
  <si>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</si>
  <si>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</si>
  <si>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</si>
  <si>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</si>
  <si>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</si>
  <si>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</si>
  <si>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</si>
  <si>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</si>
  <si>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</si>
  <si>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</si>
  <si>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</si>
  <si>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</si>
  <si>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</si>
  <si>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</si>
  <si>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</si>
  <si>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</si>
  <si>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</si>
  <si>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</si>
  <si>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</si>
  <si>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</si>
  <si>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</si>
  <si>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</si>
  <si>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</si>
  <si>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</si>
  <si>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</si>
  <si>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</si>
  <si>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</si>
  <si>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</si>
  <si>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</si>
  <si>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</si>
  <si>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</si>
  <si>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</si>
  <si>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</si>
  <si>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</si>
  <si>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</si>
  <si>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</si>
  <si>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</si>
  <si>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</si>
  <si>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</si>
  <si>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</si>
  <si>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</si>
  <si>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</si>
  <si>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</si>
  <si>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</si>
  <si>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</si>
  <si>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</si>
  <si>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</si>
  <si>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</si>
  <si>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</si>
  <si>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</si>
  <si>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</si>
  <si>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</si>
  <si>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</si>
  <si>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</si>
  <si>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</si>
  <si>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</si>
  <si>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</si>
  <si>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</si>
  <si>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</si>
  <si>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</si>
  <si>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</si>
  <si>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</si>
  <si>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</si>
  <si>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</si>
  <si>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</si>
  <si>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</si>
  <si>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</si>
  <si>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</si>
  <si>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</si>
  <si>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</si>
  <si>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</si>
  <si>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</si>
  <si>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</si>
  <si>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</si>
  <si>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</si>
  <si>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</si>
  <si>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</si>
  <si>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</si>
  <si>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</si>
  <si>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</si>
  <si>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</si>
  <si>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</si>
  <si>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</si>
  <si>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</si>
  <si>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</si>
  <si>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</si>
  <si>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</si>
  <si>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</si>
  <si>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</si>
  <si>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</si>
  <si>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</si>
  <si>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</si>
  <si>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</si>
  <si>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</si>
  <si>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</si>
  <si>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</si>
  <si>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</si>
  <si>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</si>
  <si>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</si>
  <si>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</si>
  <si>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</si>
  <si>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</si>
  <si>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</si>
  <si>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</si>
  <si>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</si>
  <si>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</si>
  <si>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</si>
  <si>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</si>
  <si>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</si>
  <si>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</si>
  <si>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</si>
  <si>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</si>
  <si>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</si>
  <si>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</si>
  <si>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</si>
  <si>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</si>
  <si>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</si>
  <si>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</si>
  <si>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</si>
  <si>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</si>
  <si>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</si>
  <si>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</si>
  <si>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</si>
  <si>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</si>
  <si>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</si>
  <si>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</si>
  <si>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</si>
  <si>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</si>
  <si>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</si>
  <si>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</si>
  <si>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</si>
  <si>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</si>
  <si>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</si>
  <si>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</si>
  <si>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</si>
  <si>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</si>
  <si>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</si>
  <si>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</si>
  <si>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</si>
  <si>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</si>
  <si>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</si>
  <si>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</si>
  <si>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</si>
  <si>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</si>
  <si>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</si>
  <si>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</si>
  <si>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</si>
  <si>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</si>
  <si>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</si>
  <si>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</si>
  <si>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</si>
  <si>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</si>
  <si>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</si>
  <si>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</si>
  <si>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</si>
  <si>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</si>
  <si>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</si>
  <si>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</si>
  <si>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</si>
  <si>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</si>
  <si>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</si>
  <si>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</si>
  <si>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</si>
  <si>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</si>
  <si>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</si>
  <si>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</si>
  <si>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</si>
  <si>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</si>
  <si>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</si>
  <si>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</si>
  <si>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</si>
  <si>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</si>
  <si>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</si>
  <si>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</si>
  <si>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</si>
  <si>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</si>
  <si>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</si>
  <si>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</si>
  <si>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</si>
  <si>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</si>
  <si>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</si>
  <si>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</si>
  <si>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</si>
  <si>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</si>
  <si>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</si>
  <si>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</si>
  <si>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</si>
  <si>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</si>
  <si>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</si>
  <si>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</si>
  <si>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</si>
  <si>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</si>
  <si>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</si>
  <si>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</si>
  <si>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</si>
  <si>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</si>
  <si>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</si>
  <si>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</si>
  <si>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</si>
  <si>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</si>
  <si>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</si>
  <si>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</si>
  <si>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</si>
  <si>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</si>
  <si>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</si>
  <si>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</si>
  <si>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</si>
  <si>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</si>
  <si>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</si>
  <si>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</si>
  <si>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</si>
  <si>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</si>
  <si>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</si>
  <si>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</si>
  <si>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</si>
  <si>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</si>
  <si>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</si>
  <si>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</si>
  <si>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</si>
  <si>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</si>
  <si>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</si>
  <si>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</si>
  <si>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</si>
  <si>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</si>
  <si>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</si>
  <si>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</si>
  <si>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</si>
  <si>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</si>
  <si>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</si>
  <si>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</si>
  <si>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</si>
  <si>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</si>
  <si>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</si>
  <si>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</si>
  <si>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</si>
  <si>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</si>
  <si>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</si>
  <si>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</si>
  <si>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</si>
  <si>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</si>
  <si>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</si>
  <si>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</si>
  <si>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</si>
  <si>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</si>
  <si>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</si>
  <si>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</si>
  <si>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</si>
  <si>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</si>
  <si>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</si>
  <si>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</si>
  <si>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</si>
  <si>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</si>
  <si>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</si>
  <si>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</si>
  <si>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</si>
  <si>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</si>
  <si>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</si>
  <si>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</si>
  <si>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</si>
  <si>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</si>
  <si>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</si>
  <si>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</si>
  <si>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</si>
  <si>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</si>
  <si>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</si>
  <si>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</si>
  <si>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</si>
  <si>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</si>
  <si>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</si>
  <si>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</si>
  <si>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</si>
  <si>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</si>
  <si>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</si>
  <si>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</si>
  <si>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</si>
  <si>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</si>
  <si>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</si>
  <si>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</si>
  <si>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</si>
  <si>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</si>
  <si>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</si>
  <si>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</si>
  <si>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</si>
  <si>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</si>
  <si>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</si>
  <si>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</si>
  <si>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</si>
  <si>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</si>
  <si>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</si>
  <si>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</si>
  <si>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</si>
  <si>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</si>
  <si>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</si>
  <si>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</si>
  <si>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</si>
  <si>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</si>
  <si>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</si>
  <si>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</si>
  <si>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</si>
  <si>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</si>
  <si>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</si>
  <si>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</si>
  <si>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</si>
  <si>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</si>
  <si>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</si>
  <si>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</si>
  <si>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</si>
  <si>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</si>
  <si>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</si>
  <si>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</si>
  <si>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</si>
  <si>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</si>
  <si>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</si>
  <si>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</si>
  <si>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</si>
  <si>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</si>
  <si>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</si>
  <si>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</si>
  <si>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</si>
  <si>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</si>
  <si>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</si>
  <si>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</si>
  <si>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</si>
  <si>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</si>
  <si>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</si>
  <si>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</si>
  <si>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</si>
  <si>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</si>
  <si>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</si>
  <si>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</si>
  <si>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</si>
  <si>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</si>
  <si>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</si>
  <si>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</si>
  <si>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</si>
  <si>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</si>
  <si>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</si>
  <si>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</si>
  <si>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</si>
  <si>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</si>
  <si>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</si>
  <si>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</si>
  <si>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</si>
  <si>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</si>
  <si>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</si>
  <si>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</si>
  <si>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</si>
  <si>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</si>
  <si>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</si>
  <si>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</si>
  <si>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</si>
  <si>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</si>
  <si>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</si>
  <si>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</si>
  <si>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</si>
  <si>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</si>
  <si>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</si>
  <si>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</si>
  <si>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</si>
  <si>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</si>
  <si>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</si>
  <si>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</si>
  <si>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</si>
  <si>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</si>
  <si>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</si>
  <si>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</si>
  <si>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</si>
  <si>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</si>
  <si>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</si>
  <si>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</si>
  <si>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</si>
  <si>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</si>
  <si>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</si>
  <si>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</si>
  <si>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</si>
  <si>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</si>
  <si>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</si>
  <si>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</si>
  <si>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</si>
  <si>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</si>
  <si>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</si>
  <si>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</si>
  <si>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</si>
  <si>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</si>
  <si>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</si>
  <si>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</si>
  <si>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</si>
  <si>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</si>
  <si>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</si>
  <si>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</si>
  <si>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</si>
  <si>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</si>
  <si>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</si>
  <si>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</si>
  <si>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</si>
  <si>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</si>
  <si>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</si>
  <si>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</si>
  <si>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</si>
  <si>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</si>
  <si>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</si>
  <si>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</si>
  <si>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</si>
  <si>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</si>
  <si>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</si>
  <si>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</si>
  <si>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</si>
  <si>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</si>
  <si>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</si>
  <si>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</si>
  <si>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</si>
  <si>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</si>
  <si>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</si>
  <si>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</si>
  <si>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</si>
  <si>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</si>
  <si>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</si>
  <si>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</si>
  <si>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</si>
  <si>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</si>
  <si>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</si>
  <si>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</si>
  <si>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</si>
  <si>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</si>
  <si>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</si>
  <si>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</si>
  <si>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</si>
  <si>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</si>
  <si>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</si>
  <si>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</si>
  <si>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</si>
  <si>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</si>
  <si>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</si>
  <si>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</si>
  <si>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</si>
  <si>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</si>
  <si>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</si>
  <si>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</si>
  <si>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</si>
  <si>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</si>
  <si>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</si>
  <si>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</si>
  <si>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</si>
  <si>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</si>
  <si>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</si>
  <si>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</si>
  <si>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</si>
  <si>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</si>
  <si>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</si>
  <si>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</si>
  <si>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</si>
  <si>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</si>
  <si>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</si>
  <si>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</si>
  <si>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</si>
  <si>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</si>
  <si>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</si>
  <si>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</si>
  <si>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</si>
  <si>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</si>
  <si>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</si>
  <si>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</si>
  <si>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</si>
  <si>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</si>
  <si>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</si>
  <si>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</si>
  <si>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</si>
  <si>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</si>
  <si>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</si>
  <si>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</si>
  <si>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</si>
  <si>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</si>
  <si>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</si>
  <si>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</si>
  <si>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</si>
  <si>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</si>
  <si>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</si>
  <si>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</si>
  <si>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</si>
  <si>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</si>
  <si>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</si>
  <si>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</si>
  <si>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</si>
  <si>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</si>
  <si>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</si>
  <si>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</si>
  <si>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</si>
  <si>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</si>
  <si>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</si>
  <si>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</si>
  <si>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</si>
  <si>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</si>
  <si>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</si>
  <si>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</si>
  <si>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</si>
  <si>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</si>
  <si>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</si>
  <si>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</si>
  <si>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</si>
  <si>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</si>
  <si>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</si>
  <si>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</si>
  <si>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</si>
  <si>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</si>
  <si>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</si>
  <si>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</si>
  <si>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</si>
  <si>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</si>
  <si>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</si>
  <si>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</si>
  <si>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</si>
  <si>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</si>
  <si>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</si>
  <si>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</si>
  <si>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</si>
  <si>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</si>
  <si>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</si>
  <si>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</si>
  <si>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</si>
  <si>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</si>
  <si>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</si>
  <si>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</si>
  <si>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</si>
  <si>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</si>
  <si>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</si>
  <si>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</si>
  <si>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</si>
  <si>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</si>
  <si>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</si>
  <si>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</si>
  <si>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</si>
  <si>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</si>
  <si>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</si>
  <si>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</si>
  <si>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</si>
  <si>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</si>
  <si>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</si>
  <si>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</si>
  <si>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</si>
  <si>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</si>
  <si>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</si>
  <si>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</si>
  <si>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</si>
  <si>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</si>
  <si>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</si>
  <si>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</si>
  <si>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</si>
  <si>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</si>
  <si>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</si>
  <si>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</si>
  <si>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</si>
  <si>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</si>
  <si>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</si>
  <si>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</si>
  <si>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</si>
  <si>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</si>
  <si>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</si>
  <si>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</si>
  <si>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</si>
  <si>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</si>
  <si>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</si>
  <si>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</si>
  <si>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</si>
  <si>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</si>
  <si>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</si>
  <si>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</si>
  <si>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</si>
  <si>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</si>
  <si>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</si>
  <si>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</si>
  <si>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</si>
  <si>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</si>
  <si>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</si>
  <si>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</si>
  <si>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</si>
  <si>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</si>
  <si>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</si>
  <si>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</si>
  <si>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</si>
  <si>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</si>
  <si>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</si>
  <si>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</si>
  <si>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</si>
  <si>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</si>
  <si>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</si>
  <si>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</si>
  <si>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</si>
  <si>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</si>
  <si>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</si>
  <si>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</si>
  <si>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</si>
  <si>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</si>
  <si>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</si>
  <si>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</si>
  <si>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</si>
  <si>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</si>
  <si>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</si>
  <si>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</si>
  <si>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</si>
  <si>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</si>
  <si>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</si>
  <si>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</si>
  <si>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</si>
  <si>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</si>
  <si>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</si>
  <si>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</si>
  <si>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</si>
  <si>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</si>
  <si>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</si>
  <si>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</si>
  <si>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</si>
  <si>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</si>
  <si>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</si>
  <si>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</si>
  <si>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</si>
  <si>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</si>
  <si>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</si>
  <si>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</si>
  <si>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</si>
  <si>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</si>
  <si>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</si>
  <si>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</si>
  <si>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</si>
  <si>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</si>
  <si>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</si>
  <si>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</si>
  <si>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</si>
  <si>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</si>
  <si>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</si>
  <si>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</si>
  <si>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</si>
  <si>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</si>
  <si>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</si>
  <si>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</si>
  <si>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</si>
  <si>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</si>
  <si>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</si>
  <si>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</si>
  <si>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</si>
  <si>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</si>
  <si>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</si>
  <si>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</si>
  <si>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</si>
  <si>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</si>
  <si>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</si>
  <si>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</si>
  <si>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</si>
  <si>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</si>
  <si>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</si>
  <si>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</si>
  <si>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</si>
  <si>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</si>
  <si>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</si>
  <si>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</si>
  <si>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</si>
  <si>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</si>
  <si>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</si>
  <si>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</si>
  <si>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</si>
  <si>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</si>
  <si>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</si>
  <si>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</si>
  <si>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</si>
  <si>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</si>
  <si>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</si>
  <si>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</si>
  <si>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</si>
  <si>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</si>
  <si>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</si>
  <si>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</si>
  <si>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</si>
  <si>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</si>
  <si>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</si>
  <si>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</si>
  <si>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</si>
  <si>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</si>
  <si>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</si>
  <si>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</si>
  <si>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</si>
  <si>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</si>
  <si>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</si>
  <si>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</si>
  <si>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</si>
  <si>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</si>
  <si>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</si>
  <si>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</si>
  <si>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</si>
  <si>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</si>
  <si>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</si>
  <si>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</si>
  <si>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</si>
  <si>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</si>
  <si>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</si>
  <si>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</si>
  <si>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</si>
  <si>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</si>
  <si>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</si>
  <si>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</si>
  <si>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</si>
  <si>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</si>
  <si>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</si>
  <si>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</si>
  <si>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</si>
  <si>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</si>
  <si>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</si>
  <si>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</si>
  <si>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</si>
  <si>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</si>
  <si>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</si>
  <si>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</si>
  <si>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</si>
  <si>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</si>
  <si>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</si>
  <si>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</si>
  <si>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</si>
  <si>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</si>
  <si>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</si>
  <si>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</si>
  <si>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</si>
  <si>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</si>
  <si>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</si>
  <si>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</si>
  <si>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</si>
  <si>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</si>
  <si>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</si>
  <si>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</si>
  <si>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</si>
  <si>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</si>
  <si>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</si>
  <si>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</si>
  <si>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</si>
  <si>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</si>
  <si>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</si>
  <si>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</si>
  <si>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</si>
  <si>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</si>
  <si>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</si>
  <si>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</si>
  <si>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</si>
  <si>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</si>
  <si>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</si>
  <si>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</si>
  <si>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</si>
  <si>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</si>
  <si>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</si>
  <si>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</si>
  <si>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</si>
  <si>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</si>
  <si>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</si>
  <si>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</si>
  <si>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</si>
  <si>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</si>
  <si>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</si>
  <si>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</si>
  <si>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</si>
  <si>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</si>
  <si>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</si>
  <si>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</si>
  <si>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</si>
  <si>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</si>
  <si>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</si>
  <si>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</si>
  <si>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</si>
  <si>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</si>
  <si>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</si>
  <si>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</si>
  <si>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</si>
  <si>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</si>
  <si>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</si>
  <si>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</si>
  <si>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</si>
  <si>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</si>
  <si>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</si>
  <si>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</si>
  <si>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</si>
  <si>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</si>
  <si>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</si>
  <si>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</si>
  <si>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</si>
  <si>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</si>
  <si>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</si>
  <si>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</si>
  <si>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</si>
  <si>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</si>
  <si>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</si>
  <si>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</si>
  <si>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</si>
  <si>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</si>
  <si>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</si>
  <si>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</si>
  <si>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</si>
  <si>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</si>
  <si>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</si>
  <si>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</si>
  <si>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</si>
  <si>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</si>
  <si>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</si>
  <si>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</si>
  <si>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</si>
  <si>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</si>
  <si>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</si>
  <si>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</si>
  <si>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</si>
  <si>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</si>
  <si>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</si>
  <si>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</si>
  <si>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</si>
  <si>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</si>
  <si>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</si>
  <si>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</si>
  <si>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</si>
  <si>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</si>
  <si>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</si>
  <si>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</si>
  <si>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</si>
  <si>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</si>
  <si>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</si>
  <si>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</si>
  <si>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</si>
  <si>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</si>
  <si>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</si>
  <si>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</si>
  <si>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</si>
  <si>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</si>
  <si>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</si>
  <si>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</si>
  <si>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</si>
  <si>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</si>
  <si>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</si>
  <si>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</si>
  <si>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</si>
  <si>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</si>
  <si>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</si>
  <si>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</si>
  <si>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</si>
  <si>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</si>
  <si>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</si>
  <si>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</si>
  <si>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</si>
  <si>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</si>
  <si>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</si>
  <si>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</si>
  <si>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</si>
  <si>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</si>
  <si>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</si>
  <si>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</si>
  <si>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</si>
  <si>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</si>
  <si>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</si>
  <si>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</si>
  <si>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</si>
  <si>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</si>
  <si>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</si>
  <si>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</si>
  <si>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</si>
  <si>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</si>
  <si>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</si>
  <si>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</si>
  <si>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</si>
  <si>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</si>
  <si>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</si>
  <si>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</si>
  <si>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</si>
  <si>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</si>
  <si>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</si>
  <si>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</si>
  <si>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</si>
  <si>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</si>
  <si>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</si>
  <si>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</si>
  <si>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</si>
  <si>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</si>
  <si>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</si>
  <si>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</si>
  <si>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</si>
  <si>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</si>
  <si>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</si>
  <si>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</si>
  <si>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</si>
  <si>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</si>
  <si>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</si>
  <si>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</si>
  <si>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</si>
  <si>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</si>
  <si>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</si>
  <si>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</si>
  <si>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</si>
  <si>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</si>
  <si>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</si>
  <si>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</si>
  <si>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</si>
  <si>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</si>
  <si>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</si>
  <si>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</si>
  <si>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</si>
  <si>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</si>
  <si>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</si>
  <si>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</si>
  <si>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</si>
  <si>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</si>
  <si>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</si>
  <si>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</si>
  <si>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</si>
  <si>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</si>
  <si>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</si>
  <si>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</si>
  <si>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</si>
  <si>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</si>
  <si>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</si>
  <si>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</si>
  <si>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</si>
  <si>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</si>
  <si>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</si>
  <si>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</si>
  <si>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</si>
  <si>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</si>
  <si>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</si>
  <si>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</si>
  <si>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</si>
  <si>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</si>
  <si>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</si>
  <si>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</si>
  <si>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</si>
  <si>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</si>
  <si>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</si>
  <si>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</si>
  <si>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</si>
  <si>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</si>
  <si>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</si>
  <si>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</si>
  <si>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</si>
  <si>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</si>
  <si>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</si>
  <si>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</si>
  <si>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</si>
  <si>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</si>
  <si>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</si>
  <si>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</si>
  <si>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</si>
  <si>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</si>
  <si>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</si>
  <si>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</si>
  <si>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</si>
  <si>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</si>
  <si>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</si>
  <si>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</si>
  <si>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</si>
  <si>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</si>
  <si>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</si>
  <si>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</si>
  <si>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</si>
  <si>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</si>
  <si>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</si>
  <si>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</si>
  <si>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</si>
  <si>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</si>
  <si>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</si>
  <si>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</si>
  <si>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</si>
  <si>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</si>
  <si>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</si>
  <si>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</si>
  <si>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</si>
  <si>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</si>
  <si>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</si>
  <si>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</si>
  <si>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</si>
  <si>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</si>
  <si>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</si>
  <si>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</si>
  <si>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</si>
  <si>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</si>
  <si>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</si>
  <si>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</si>
  <si>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</si>
  <si>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</si>
  <si>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</si>
  <si>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</si>
  <si>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</si>
  <si>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</si>
  <si>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</si>
  <si>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</si>
  <si>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</si>
  <si>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</si>
  <si>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</si>
  <si>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</si>
  <si>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</si>
  <si>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</si>
  <si>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</si>
  <si>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</si>
  <si>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</si>
  <si>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</si>
  <si>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</si>
  <si>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</si>
  <si>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</si>
  <si>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</si>
  <si>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</si>
  <si>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</si>
  <si>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</si>
  <si>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</si>
  <si>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</si>
  <si>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</si>
  <si>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</si>
  <si>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</si>
  <si>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</si>
  <si>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</si>
  <si>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</si>
  <si>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</si>
  <si>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</si>
  <si>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</si>
  <si>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</si>
  <si>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</si>
  <si>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</si>
  <si>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</si>
  <si>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</si>
  <si>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</si>
  <si>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</si>
  <si>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</si>
  <si>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</si>
  <si>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</si>
  <si>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</si>
  <si>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</si>
  <si>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</si>
  <si>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</si>
  <si>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</si>
  <si>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</si>
  <si>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</si>
  <si>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</si>
  <si>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</si>
  <si>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</si>
  <si>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</si>
  <si>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</si>
  <si>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</si>
  <si>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</si>
  <si>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</si>
  <si>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</si>
  <si>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</si>
  <si>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</si>
  <si>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</si>
  <si>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</si>
  <si>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</si>
  <si>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</si>
  <si>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</si>
  <si>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</si>
  <si>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</si>
  <si>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</si>
  <si>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</si>
  <si>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</si>
  <si>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</si>
  <si>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</si>
  <si>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</si>
  <si>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</si>
  <si>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</si>
  <si>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</si>
  <si>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</si>
  <si>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</si>
  <si>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</si>
  <si>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</si>
  <si>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</si>
  <si>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</si>
  <si>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</si>
  <si>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</si>
  <si>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</si>
  <si>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</si>
  <si>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</si>
  <si>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</si>
  <si>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</si>
  <si>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</si>
  <si>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</si>
  <si>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</si>
  <si>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</si>
  <si>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</si>
  <si>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</si>
  <si>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</si>
  <si>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</si>
  <si>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</si>
  <si>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</si>
  <si>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</si>
  <si>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</si>
  <si>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</si>
  <si>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</si>
  <si>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</si>
  <si>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</si>
  <si>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</si>
  <si>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</si>
  <si>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</si>
  <si>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</si>
  <si>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</si>
  <si>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</si>
  <si>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</si>
  <si>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</si>
  <si>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</si>
  <si>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</si>
  <si>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</si>
  <si>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</si>
  <si>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</si>
  <si>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</si>
  <si>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</si>
  <si>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</si>
  <si>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</si>
  <si>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</si>
  <si>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</si>
  <si>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</si>
  <si>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</si>
  <si>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</si>
  <si>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</si>
  <si>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</si>
  <si>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</si>
  <si>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</si>
  <si>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</si>
  <si>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</si>
  <si>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</si>
  <si>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</si>
  <si>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</si>
  <si>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</si>
  <si>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</si>
  <si>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</si>
  <si>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</si>
  <si>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</si>
  <si>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</si>
  <si>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</si>
  <si>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</si>
  <si>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</si>
  <si>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</si>
  <si>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</si>
  <si>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</si>
  <si>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</si>
  <si>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</si>
  <si>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</si>
  <si>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</si>
  <si>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</si>
  <si>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</si>
  <si>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</si>
  <si>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</si>
  <si>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</si>
  <si>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</si>
  <si>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</si>
  <si>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</si>
  <si>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</si>
  <si>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</si>
  <si>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</si>
  <si>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</si>
  <si>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</si>
  <si>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</si>
  <si>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</si>
  <si>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</si>
  <si>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</si>
  <si>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</si>
  <si>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</si>
  <si>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</si>
  <si>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</si>
  <si>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</si>
  <si>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</si>
  <si>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</si>
  <si>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</si>
  <si>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</si>
  <si>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</si>
  <si>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</si>
  <si>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</si>
  <si>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</si>
  <si>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</si>
  <si>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</si>
  <si>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</si>
  <si>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</si>
  <si>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</si>
  <si>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</si>
  <si>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</si>
  <si>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</si>
  <si>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</si>
  <si>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</si>
  <si>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</si>
  <si>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</si>
  <si>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</si>
  <si>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</si>
  <si>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</si>
  <si>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</si>
  <si>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</si>
  <si>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</si>
  <si>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</si>
  <si>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</si>
  <si>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</si>
  <si>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</si>
  <si>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</si>
  <si>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</si>
  <si>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</si>
  <si>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</si>
  <si>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</si>
  <si>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</si>
  <si>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</si>
  <si>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</si>
  <si>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</si>
  <si>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</si>
  <si>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</si>
  <si>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</si>
  <si>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</si>
  <si>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</si>
  <si>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</si>
  <si>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</si>
  <si>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</si>
  <si>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</si>
  <si>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</si>
  <si>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</si>
  <si>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</si>
  <si>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</si>
  <si>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</si>
  <si>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</si>
  <si>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</si>
  <si>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</si>
  <si>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</si>
  <si>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</si>
  <si>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</si>
  <si>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</si>
  <si>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</si>
  <si>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</si>
  <si>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</si>
  <si>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</si>
  <si>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</si>
  <si>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</si>
  <si>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</si>
  <si>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</si>
  <si>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</si>
  <si>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</si>
  <si>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</si>
  <si>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</si>
  <si>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</si>
  <si>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</si>
  <si>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</si>
  <si>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</si>
  <si>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</si>
  <si>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</si>
  <si>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</si>
  <si>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</si>
  <si>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</si>
  <si>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</si>
  <si>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</si>
  <si>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</si>
  <si>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</si>
  <si>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</si>
  <si>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</si>
  <si>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</si>
  <si>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</si>
  <si>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</si>
  <si>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</si>
  <si>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</si>
  <si>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</si>
  <si>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</si>
  <si>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</si>
  <si>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</si>
  <si>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</si>
  <si>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</si>
  <si>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</si>
  <si>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</si>
  <si>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</si>
  <si>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</si>
  <si>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</si>
  <si>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</si>
  <si>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</si>
  <si>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</si>
  <si>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</si>
  <si>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</si>
  <si>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</si>
  <si>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</si>
  <si>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</si>
  <si>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</si>
  <si>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</si>
  <si>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</si>
  <si>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</si>
  <si>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</si>
  <si>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</si>
  <si>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</si>
  <si>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</si>
  <si>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</si>
  <si>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</si>
  <si>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</si>
  <si>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</si>
  <si>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</si>
  <si>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</si>
  <si>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</si>
  <si>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</si>
  <si>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</si>
  <si>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</si>
  <si>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</si>
  <si>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</si>
  <si>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</si>
  <si>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</si>
  <si>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</si>
  <si>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</si>
  <si>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</si>
  <si>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</si>
  <si>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</si>
  <si>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</si>
  <si>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</si>
  <si>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</si>
  <si>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</si>
  <si>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</si>
  <si>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</si>
  <si>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</si>
  <si>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</si>
  <si>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</si>
  <si>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</si>
  <si>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</si>
  <si>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</si>
  <si>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</si>
  <si>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</si>
  <si>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</si>
  <si>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</si>
  <si>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</si>
  <si>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</si>
  <si>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</si>
  <si>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</si>
  <si>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</si>
  <si>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</si>
  <si>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</si>
  <si>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</si>
  <si>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</si>
  <si>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</si>
  <si>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</si>
  <si>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</si>
  <si>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</si>
  <si>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</si>
  <si>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</si>
  <si>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</si>
  <si>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</si>
  <si>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</si>
  <si>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</si>
  <si>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</si>
  <si>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</si>
  <si>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</si>
  <si>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</si>
  <si>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</si>
  <si>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</si>
  <si>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</si>
  <si>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</si>
  <si>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</si>
  <si>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</si>
  <si>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</si>
  <si>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</si>
  <si>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</si>
  <si>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</si>
  <si>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</si>
  <si>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</si>
  <si>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</si>
  <si>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</si>
  <si>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</si>
  <si>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</si>
  <si>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</si>
  <si>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</si>
  <si>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</si>
  <si>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</si>
  <si>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</si>
  <si>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</si>
  <si>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</si>
  <si>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</si>
  <si>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</si>
  <si>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</si>
  <si>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</si>
  <si>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</si>
  <si>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</si>
  <si>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</si>
  <si>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</si>
  <si>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</si>
  <si>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</si>
  <si>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</si>
  <si>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</si>
  <si>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</si>
  <si>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</si>
  <si>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</si>
  <si>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</si>
  <si>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</si>
  <si>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</si>
  <si>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</si>
  <si>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</si>
  <si>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</si>
  <si>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</si>
  <si>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</si>
  <si>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</si>
  <si>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</si>
  <si>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</si>
  <si>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</si>
  <si>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</si>
  <si>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</si>
  <si>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</si>
  <si>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</si>
  <si>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</si>
  <si>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</si>
  <si>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</si>
  <si>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</si>
  <si>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</si>
  <si>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</si>
  <si>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</si>
  <si>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</si>
  <si>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</si>
  <si>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</si>
  <si>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</si>
  <si>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</si>
  <si>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</si>
  <si>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</si>
  <si>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</si>
  <si>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</si>
  <si>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</si>
  <si>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</si>
  <si>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</si>
  <si>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</si>
  <si>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</si>
  <si>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</si>
  <si>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</si>
  <si>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</si>
  <si>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</si>
  <si>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</si>
  <si>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</si>
  <si>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</si>
  <si>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</si>
  <si>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</si>
  <si>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</si>
  <si>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</si>
  <si>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</si>
  <si>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</si>
  <si>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</si>
  <si>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</si>
  <si>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</si>
  <si>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</si>
  <si>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</si>
  <si>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</si>
  <si>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</si>
  <si>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</si>
  <si>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</si>
  <si>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</si>
  <si>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</si>
  <si>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</si>
  <si>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</si>
  <si>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</si>
  <si>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</si>
  <si>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</si>
  <si>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</si>
  <si>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</si>
  <si>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</si>
  <si>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</si>
  <si>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</si>
  <si>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</si>
  <si>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</si>
  <si>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</si>
  <si>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</si>
  <si>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</si>
  <si>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</si>
  <si>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</si>
  <si>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</si>
  <si>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</si>
  <si>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</si>
  <si>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</si>
  <si>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</si>
  <si>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</si>
  <si>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</si>
  <si>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</si>
  <si>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</si>
  <si>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</si>
  <si>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</si>
  <si>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</si>
  <si>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</si>
  <si>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</si>
  <si>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</si>
  <si>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</si>
  <si>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</si>
  <si>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</si>
  <si>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</si>
  <si>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</si>
  <si>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</si>
  <si>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</si>
  <si>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</si>
  <si>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</si>
  <si>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</si>
  <si>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</si>
  <si>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</si>
  <si>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</si>
  <si>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</si>
  <si>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</si>
  <si>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</si>
  <si>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</si>
  <si>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</si>
  <si>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</si>
  <si>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</si>
  <si>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</si>
  <si>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</si>
  <si>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</si>
  <si>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</si>
  <si>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</si>
  <si>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</si>
  <si>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</si>
  <si>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</si>
  <si>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</si>
  <si>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</si>
  <si>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</si>
  <si>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</si>
  <si>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</si>
  <si>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</si>
  <si>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</si>
  <si>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</si>
  <si>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</si>
  <si>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</si>
  <si>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</si>
  <si>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</si>
  <si>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</si>
  <si>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</si>
  <si>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</si>
  <si>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</si>
  <si>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</si>
  <si>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</si>
  <si>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</si>
  <si>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</si>
  <si>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</si>
  <si>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</si>
  <si>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</si>
  <si>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</si>
  <si>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</si>
  <si>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</si>
  <si>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</si>
  <si>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</si>
  <si>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</si>
  <si>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</si>
  <si>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</si>
  <si>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</si>
  <si>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</si>
  <si>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</si>
  <si>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</si>
  <si>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</si>
  <si>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</si>
  <si>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</si>
  <si>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</si>
  <si>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</si>
  <si>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</si>
  <si>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</si>
  <si>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</si>
  <si>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</si>
  <si>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</si>
  <si>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</si>
  <si>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</si>
  <si>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</si>
  <si>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</si>
  <si>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</si>
  <si>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</si>
  <si>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</si>
  <si>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</si>
  <si>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</si>
  <si>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</si>
  <si>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</si>
  <si>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</si>
  <si>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</si>
  <si>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</si>
  <si>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</si>
  <si>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</si>
  <si>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</si>
  <si>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</si>
  <si>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</si>
  <si>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</si>
  <si>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</si>
  <si>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</si>
  <si>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</si>
  <si>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</si>
  <si>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</si>
  <si>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</si>
  <si>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</si>
  <si>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</si>
  <si>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</si>
  <si>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</si>
  <si>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</si>
  <si>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</si>
  <si>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</si>
  <si>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</si>
  <si>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</si>
  <si>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</si>
  <si>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</si>
  <si>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</si>
  <si>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</si>
  <si>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</si>
  <si>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</si>
  <si>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</si>
  <si>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</si>
  <si>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</si>
  <si>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</si>
  <si>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</si>
  <si>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</si>
  <si>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</si>
  <si>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</si>
  <si>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</si>
  <si>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</si>
  <si>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</si>
  <si>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</si>
  <si>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</si>
  <si>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</si>
  <si>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</si>
  <si>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</si>
  <si>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</si>
  <si>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</si>
  <si>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</si>
  <si>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</si>
  <si>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</si>
  <si>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</si>
  <si>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</si>
  <si>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</si>
  <si>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</si>
  <si>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</si>
  <si>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</si>
  <si>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</si>
  <si>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</si>
  <si>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</si>
  <si>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</si>
  <si>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</si>
  <si>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</si>
  <si>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</si>
  <si>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</si>
  <si>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</si>
  <si>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</si>
  <si>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</si>
  <si>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</si>
  <si>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</si>
  <si>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</si>
  <si>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</si>
  <si>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</si>
  <si>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</si>
  <si>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</si>
  <si>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</si>
  <si>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</si>
  <si>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</si>
  <si>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</si>
  <si>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</si>
  <si>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</si>
  <si>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</si>
  <si>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</si>
  <si>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</si>
  <si>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</si>
  <si>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</si>
  <si>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</si>
  <si>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</si>
  <si>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</si>
  <si>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</si>
  <si>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</si>
  <si>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</si>
  <si>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</si>
  <si>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</si>
  <si>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</si>
  <si>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</si>
  <si>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</si>
  <si>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</si>
  <si>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</si>
  <si>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</si>
  <si>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</si>
  <si>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</si>
  <si>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</si>
  <si>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</si>
  <si>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</si>
  <si>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</si>
  <si>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</si>
  <si>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</si>
  <si>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</si>
  <si>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</si>
  <si>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</si>
  <si>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</si>
  <si>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</si>
  <si>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</si>
  <si>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</si>
  <si>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</si>
  <si>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</si>
  <si>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</si>
  <si>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</si>
  <si>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</si>
  <si>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</si>
  <si>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</si>
  <si>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</si>
  <si>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</si>
  <si>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</si>
  <si>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</si>
  <si>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</si>
  <si>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</si>
  <si>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</si>
  <si>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</si>
  <si>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</si>
  <si>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</si>
  <si>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</si>
  <si>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</si>
  <si>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</si>
  <si>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</si>
  <si>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</si>
  <si>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</si>
  <si>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</si>
  <si>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</si>
  <si>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</si>
  <si>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</si>
  <si>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</si>
  <si>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</si>
  <si>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</si>
  <si>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</si>
  <si>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</si>
  <si>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</si>
  <si>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</si>
  <si>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</si>
  <si>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</si>
  <si>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</si>
  <si>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</si>
  <si>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</si>
  <si>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</si>
  <si>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</si>
  <si>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</si>
  <si>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</si>
  <si>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</si>
  <si>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</si>
  <si>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</si>
  <si>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</si>
  <si>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</si>
  <si>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</si>
  <si>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</si>
  <si>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</si>
  <si>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</si>
  <si>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</si>
  <si>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</si>
  <si>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</si>
  <si>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</si>
  <si>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</si>
  <si>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</si>
  <si>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</si>
  <si>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</si>
  <si>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</si>
  <si>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</si>
  <si>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</si>
  <si>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</si>
  <si>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</si>
  <si>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</si>
  <si>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</si>
  <si>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</si>
  <si>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</si>
  <si>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</si>
  <si>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</si>
  <si>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</si>
  <si>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</si>
  <si>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</si>
  <si>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</si>
  <si>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</si>
  <si>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</si>
  <si>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</si>
  <si>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</si>
  <si>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</si>
  <si>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</si>
  <si>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</si>
  <si>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</si>
  <si>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</si>
  <si>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</si>
  <si>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</si>
  <si>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</si>
  <si>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</si>
  <si>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</si>
  <si>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</si>
  <si>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</si>
  <si>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</si>
  <si>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</si>
  <si>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</si>
  <si>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</si>
  <si>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</si>
  <si>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</si>
  <si>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</si>
  <si>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</si>
  <si>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</si>
  <si>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</si>
  <si>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</si>
  <si>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</si>
  <si>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</si>
  <si>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</si>
  <si>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</si>
  <si>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</si>
  <si>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</si>
  <si>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</si>
  <si>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</si>
  <si>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</si>
  <si>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</si>
  <si>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</si>
  <si>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</si>
  <si>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</si>
  <si>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</si>
  <si>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</si>
  <si>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</si>
  <si>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</si>
  <si>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</si>
  <si>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</si>
  <si>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</si>
  <si>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</si>
  <si>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</si>
  <si>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</si>
  <si>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</si>
  <si>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</si>
  <si>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</si>
  <si>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</si>
  <si>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</si>
  <si>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</si>
  <si>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</si>
  <si>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</si>
  <si>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</si>
  <si>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</si>
  <si>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</si>
  <si>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</si>
  <si>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</si>
  <si>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</si>
  <si>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</si>
  <si>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</si>
  <si>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</si>
  <si>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</si>
  <si>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</si>
  <si>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</si>
  <si>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</si>
  <si>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</si>
  <si>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</si>
  <si>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</si>
  <si>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</si>
  <si>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</si>
  <si>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</si>
  <si>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</si>
  <si>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</si>
  <si>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</si>
  <si>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</si>
  <si>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</si>
  <si>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</si>
  <si>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</si>
  <si>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</si>
  <si>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</si>
  <si>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</si>
  <si>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</si>
  <si>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</si>
  <si>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</si>
  <si>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</si>
  <si>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</si>
  <si>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</si>
  <si>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</si>
  <si>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</si>
  <si>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</si>
  <si>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</si>
  <si>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</si>
  <si>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</si>
  <si>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</si>
  <si>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</si>
  <si>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</si>
  <si>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</si>
  <si>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</si>
  <si>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</si>
  <si>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</si>
  <si>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</si>
  <si>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</si>
  <si>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</si>
  <si>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</si>
  <si>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</si>
  <si>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</si>
  <si>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</si>
  <si>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</si>
  <si>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</si>
  <si>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</si>
  <si>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</si>
  <si>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</si>
  <si>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</si>
  <si>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</si>
  <si>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</si>
  <si>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</si>
  <si>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</si>
  <si>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</si>
  <si>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</si>
  <si>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</si>
  <si>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</si>
  <si>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</si>
  <si>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</si>
  <si>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</si>
  <si>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</si>
  <si>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</si>
  <si>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</si>
  <si>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</si>
  <si>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</si>
  <si>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</si>
  <si>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</si>
  <si>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</si>
  <si>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</si>
  <si>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</si>
  <si>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</si>
  <si>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</si>
  <si>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</si>
  <si>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</si>
  <si>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</si>
  <si>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</si>
  <si>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</si>
  <si>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</si>
  <si>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</si>
  <si>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</si>
  <si>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</si>
  <si>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</si>
  <si>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</si>
  <si>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</si>
  <si>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</si>
  <si>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</si>
  <si>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</si>
  <si>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</si>
  <si>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</si>
  <si>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</si>
  <si>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</si>
  <si>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</si>
  <si>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</si>
  <si>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</si>
  <si>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</si>
  <si>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</si>
  <si>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</si>
  <si>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</si>
  <si>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</si>
  <si>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</si>
  <si>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</si>
  <si>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</si>
  <si>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</si>
  <si>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</si>
  <si>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</si>
  <si>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</si>
  <si>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</si>
  <si>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</si>
  <si>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</si>
  <si>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</si>
  <si>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</si>
  <si>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</si>
  <si>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</si>
  <si>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</si>
  <si>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</si>
  <si>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</si>
  <si>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</si>
  <si>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</si>
  <si>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</si>
  <si>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</si>
  <si>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</si>
  <si>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</si>
  <si>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</si>
  <si>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</si>
  <si>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</si>
  <si>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</si>
  <si>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</si>
  <si>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</si>
  <si>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</si>
  <si>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</si>
  <si>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</si>
  <si>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</si>
  <si>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</si>
  <si>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</si>
  <si>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</si>
  <si>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</si>
  <si>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</si>
  <si>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</si>
  <si>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</si>
  <si>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</si>
  <si>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</si>
  <si>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</si>
  <si>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</si>
  <si>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</si>
  <si>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</si>
  <si>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</si>
  <si>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</si>
  <si>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</si>
  <si>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</si>
  <si>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</si>
  <si>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</si>
  <si>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</si>
  <si>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</si>
  <si>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</si>
  <si>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</si>
  <si>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</si>
  <si>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</si>
  <si>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</si>
  <si>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</si>
  <si>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</si>
  <si>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</si>
  <si>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</si>
  <si>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</si>
  <si>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</si>
  <si>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</si>
  <si>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</si>
  <si>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</si>
  <si>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</si>
  <si>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</si>
  <si>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</si>
  <si>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</si>
  <si>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</si>
  <si>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</si>
  <si>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</si>
  <si>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</si>
  <si>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</si>
  <si>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</si>
  <si>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</si>
  <si>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</si>
  <si>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</si>
  <si>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</si>
  <si>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</si>
  <si>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</si>
  <si>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</si>
  <si>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</si>
  <si>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</si>
  <si>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</si>
  <si>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</si>
  <si>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</si>
  <si>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</si>
  <si>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</si>
  <si>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</si>
  <si>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</si>
  <si>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</si>
  <si>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</si>
  <si>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</si>
  <si>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</si>
  <si>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</si>
  <si>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</si>
  <si>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</si>
  <si>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</si>
  <si>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</si>
  <si>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</si>
  <si>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</si>
  <si>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</si>
  <si>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</si>
  <si>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</si>
  <si>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</si>
  <si>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</si>
  <si>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</si>
  <si>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</si>
  <si>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</si>
  <si>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</si>
  <si>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</si>
  <si>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</si>
  <si>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</si>
  <si>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</si>
  <si>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</si>
  <si>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</si>
  <si>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</si>
  <si>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</si>
  <si>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</si>
  <si>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</si>
  <si>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</si>
  <si>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</si>
  <si>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</si>
  <si>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</si>
  <si>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</si>
  <si>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</si>
  <si>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</si>
  <si>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</si>
  <si>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</si>
  <si>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</si>
  <si>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</si>
  <si>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</si>
  <si>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</si>
  <si>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</si>
  <si>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</si>
  <si>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</si>
  <si>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</si>
  <si>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</si>
  <si>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</si>
  <si>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</si>
  <si>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</si>
  <si>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</si>
  <si>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</si>
  <si>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</si>
  <si>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</si>
  <si>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</si>
  <si>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</si>
  <si>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</si>
  <si>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</si>
  <si>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</si>
  <si>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</si>
  <si>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</si>
  <si>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</si>
  <si>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</si>
  <si>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</si>
  <si>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</si>
  <si>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</si>
  <si>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</si>
  <si>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</si>
  <si>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</si>
  <si>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</si>
  <si>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</si>
  <si>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</si>
  <si>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</si>
  <si>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</si>
  <si>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</si>
  <si>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</si>
  <si>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</si>
  <si>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</si>
  <si>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</si>
  <si>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</si>
  <si>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</si>
  <si>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</si>
  <si>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</si>
  <si>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</si>
  <si>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</si>
  <si>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</si>
  <si>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</si>
  <si>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</si>
  <si>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</si>
  <si>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</si>
  <si>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</si>
  <si>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</si>
  <si>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</si>
  <si>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</si>
  <si>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</si>
  <si>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</si>
  <si>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</si>
  <si>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</si>
  <si>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</si>
  <si>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</si>
  <si>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</si>
  <si>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</si>
  <si>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</si>
  <si>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</si>
  <si>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</si>
  <si>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</si>
  <si>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</si>
  <si>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</si>
  <si>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</si>
  <si>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</si>
  <si>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</si>
  <si>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</si>
  <si>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</si>
  <si>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</si>
  <si>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</si>
  <si>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</si>
  <si>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</si>
  <si>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</si>
  <si>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</si>
  <si>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</si>
  <si>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</si>
  <si>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</si>
  <si>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</si>
  <si>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</si>
  <si>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</si>
  <si>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</si>
  <si>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</si>
  <si>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</si>
  <si>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</si>
  <si>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</si>
  <si>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</si>
  <si>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</si>
  <si>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</si>
  <si>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</si>
  <si>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</si>
  <si>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</si>
  <si>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</si>
  <si>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</si>
  <si>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</si>
  <si>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</si>
  <si>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</si>
  <si>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</si>
  <si>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</si>
  <si>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</si>
  <si>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</si>
  <si>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</si>
  <si>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</si>
  <si>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</si>
  <si>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</si>
  <si>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</si>
  <si>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</si>
  <si>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</si>
  <si>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</si>
  <si>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</si>
  <si>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</si>
  <si>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</si>
  <si>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</si>
  <si>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</si>
  <si>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</si>
  <si>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</si>
  <si>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</si>
  <si>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</si>
  <si>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</si>
  <si>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</si>
  <si>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</si>
  <si>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</si>
  <si>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</si>
  <si>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</si>
  <si>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</si>
  <si>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</si>
  <si>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</si>
  <si>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</si>
  <si>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</si>
  <si>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</si>
  <si>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</si>
  <si>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</si>
  <si>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</si>
  <si>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</si>
  <si>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</si>
  <si>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</si>
  <si>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</si>
  <si>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</si>
  <si>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</si>
  <si>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</si>
  <si>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</si>
  <si>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</si>
  <si>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</si>
  <si>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</si>
  <si>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</si>
  <si>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</si>
  <si>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</si>
  <si>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</si>
  <si>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</si>
  <si>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</si>
  <si>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</si>
  <si>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</si>
  <si>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</si>
  <si>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</si>
  <si>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</si>
  <si>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</si>
  <si>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</si>
  <si>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</si>
  <si>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</si>
  <si>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</si>
  <si>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</si>
  <si>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</si>
  <si>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</si>
  <si>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</si>
  <si>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</si>
  <si>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</si>
  <si>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</si>
  <si>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</si>
  <si>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</si>
  <si>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</si>
  <si>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</si>
  <si>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</si>
  <si>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</si>
  <si>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</si>
  <si>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</si>
  <si>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</si>
  <si>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</si>
  <si>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</si>
  <si>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</si>
  <si>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</si>
  <si>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</si>
  <si>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</si>
  <si>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</si>
  <si>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</si>
  <si>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</si>
  <si>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</si>
  <si>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</si>
  <si>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</si>
  <si>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</si>
  <si>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</si>
  <si>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</si>
  <si>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</si>
  <si>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</si>
  <si>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</si>
  <si>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</si>
  <si>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</si>
  <si>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</si>
  <si>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</si>
  <si>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</si>
  <si>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</si>
  <si>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</si>
  <si>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</si>
  <si>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</si>
  <si>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</si>
  <si>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</si>
  <si>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</si>
  <si>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</si>
  <si>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</si>
  <si>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</si>
  <si>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</si>
  <si>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</si>
  <si>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</si>
  <si>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</si>
  <si>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</si>
  <si>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</si>
  <si>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</si>
  <si>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</si>
  <si>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</si>
  <si>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</si>
  <si>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</si>
  <si>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</si>
  <si>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</si>
  <si>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</si>
  <si>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</si>
  <si>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</si>
  <si>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</si>
  <si>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</si>
  <si>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</si>
  <si>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</si>
  <si>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</si>
  <si>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</si>
  <si>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</si>
  <si>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</si>
  <si>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</si>
  <si>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</si>
  <si>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</si>
  <si>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</si>
  <si>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</si>
  <si>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</si>
  <si>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</si>
  <si>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</si>
  <si>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</si>
  <si>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</si>
  <si>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</si>
  <si>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</si>
  <si>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</si>
  <si>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</si>
  <si>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</si>
  <si>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</si>
  <si>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</si>
  <si>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</si>
  <si>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</si>
  <si>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</si>
  <si>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</si>
  <si>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</si>
  <si>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</si>
  <si>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</si>
  <si>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</si>
  <si>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</si>
  <si>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</si>
  <si>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</si>
  <si>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</si>
  <si>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</si>
  <si>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</si>
  <si>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</si>
  <si>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</si>
  <si>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</si>
  <si>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</si>
  <si>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</si>
  <si>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</si>
  <si>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</si>
  <si>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</si>
  <si>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</si>
  <si>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</si>
  <si>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</si>
  <si>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</si>
  <si>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</si>
  <si>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</si>
  <si>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</si>
  <si>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</si>
  <si>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</si>
  <si>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</si>
  <si>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</si>
  <si>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</si>
  <si>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</si>
  <si>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</si>
  <si>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</si>
  <si>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</si>
  <si>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</si>
  <si>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</si>
  <si>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</si>
  <si>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</si>
  <si>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</si>
  <si>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</si>
  <si>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</si>
  <si>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</si>
  <si>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</si>
  <si>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</si>
  <si>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</si>
  <si>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</si>
  <si>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</si>
  <si>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</si>
  <si>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</si>
  <si>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</si>
  <si>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</si>
  <si>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</si>
  <si>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</si>
  <si>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</si>
  <si>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</si>
  <si>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</si>
  <si>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</si>
  <si>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</si>
  <si>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</si>
  <si>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</si>
  <si>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</si>
  <si>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</si>
  <si>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</si>
  <si>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</si>
  <si>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</si>
  <si>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</si>
  <si>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</si>
  <si>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</si>
  <si>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</si>
  <si>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</si>
  <si>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</si>
  <si>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</si>
  <si>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</si>
  <si>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</si>
  <si>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</si>
  <si>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</si>
  <si>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</si>
  <si>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</si>
  <si>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</si>
  <si>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</si>
  <si>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</si>
  <si>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</si>
  <si>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</si>
  <si>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</si>
  <si>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</si>
  <si>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</si>
  <si>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</si>
  <si>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</si>
  <si>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</si>
  <si>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</si>
  <si>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</si>
  <si>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</si>
  <si>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</si>
  <si>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</si>
  <si>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</si>
  <si>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</si>
  <si>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</si>
  <si>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</si>
  <si>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</si>
  <si>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</si>
  <si>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</si>
  <si>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</si>
  <si>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</si>
  <si>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</si>
  <si>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</si>
  <si>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</si>
  <si>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</si>
  <si>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</si>
  <si>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</si>
  <si>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</si>
  <si>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</si>
  <si>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</si>
  <si>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</si>
  <si>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</si>
  <si>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</si>
  <si>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</si>
  <si>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</si>
  <si>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</si>
  <si>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</si>
  <si>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</si>
  <si>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</si>
  <si>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</si>
  <si>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</si>
  <si>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</si>
  <si>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</si>
  <si>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</si>
  <si>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</si>
  <si>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</si>
  <si>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</si>
  <si>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</si>
  <si>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</si>
  <si>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</si>
  <si>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</si>
  <si>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</si>
  <si>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</si>
  <si>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</si>
  <si>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</si>
  <si>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</si>
  <si>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</si>
  <si>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</si>
  <si>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</si>
  <si>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</si>
  <si>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</si>
  <si>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</si>
  <si>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</si>
  <si>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</si>
  <si>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</si>
  <si>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</si>
  <si>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</si>
  <si>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</si>
  <si>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</si>
  <si>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</si>
  <si>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</si>
  <si>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</si>
  <si>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</si>
  <si>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</si>
  <si>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</si>
  <si>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</si>
  <si>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</si>
  <si>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</si>
  <si>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</si>
  <si>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</si>
  <si>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</si>
  <si>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</si>
  <si>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</si>
  <si>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</si>
  <si>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</si>
  <si>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</si>
  <si>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</si>
  <si>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</si>
  <si>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</si>
  <si>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</si>
  <si>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</si>
  <si>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</si>
  <si>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</si>
  <si>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</si>
  <si>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</si>
  <si>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</si>
  <si>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</si>
  <si>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</si>
  <si>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</si>
  <si>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</si>
  <si>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</si>
  <si>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</si>
  <si>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</si>
  <si>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</si>
  <si>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</si>
  <si>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</si>
  <si>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</si>
  <si>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</si>
  <si>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</si>
  <si>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</si>
  <si>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</si>
  <si>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</si>
  <si>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</si>
  <si>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</si>
  <si>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</si>
  <si>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</si>
  <si>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</si>
  <si>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</si>
  <si>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</si>
  <si>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</si>
  <si>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</si>
  <si>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</si>
  <si>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</si>
  <si>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</si>
  <si>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</si>
  <si>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</si>
  <si>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</si>
  <si>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</si>
  <si>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</si>
  <si>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</si>
  <si>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</si>
  <si>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</si>
  <si>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</si>
  <si>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</si>
  <si>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</si>
  <si>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</si>
  <si>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</si>
  <si>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</si>
  <si>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</si>
  <si>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</si>
  <si>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</si>
  <si>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</si>
  <si>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</si>
  <si>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</si>
  <si>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</si>
  <si>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</si>
  <si>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</si>
  <si>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</si>
  <si>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</si>
  <si>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</si>
  <si>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</si>
  <si>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</si>
  <si>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</si>
  <si>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</si>
  <si>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</si>
  <si>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</si>
  <si>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</si>
  <si>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</si>
  <si>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</si>
  <si>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</si>
  <si>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</si>
  <si>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</si>
  <si>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</si>
  <si>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</si>
  <si>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</si>
  <si>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</si>
  <si>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</si>
  <si>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</si>
  <si>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</si>
  <si>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</si>
  <si>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</si>
  <si>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</si>
  <si>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</si>
  <si>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</si>
  <si>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</si>
  <si>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</si>
  <si>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</si>
  <si>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</si>
  <si>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</si>
  <si>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</si>
  <si>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</si>
  <si>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</si>
  <si>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</si>
  <si>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</si>
  <si>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</si>
  <si>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</si>
  <si>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</si>
  <si>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</si>
  <si>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</si>
  <si>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</si>
  <si>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</si>
  <si>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</si>
  <si>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</si>
  <si>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</si>
  <si>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</si>
  <si>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</si>
  <si>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</si>
  <si>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</si>
  <si>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</si>
  <si>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</si>
  <si>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</si>
  <si>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</si>
  <si>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</si>
  <si>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</si>
  <si>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</si>
  <si>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</si>
  <si>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</si>
  <si>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</si>
  <si>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</si>
  <si>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</si>
  <si>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</si>
  <si>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</si>
  <si>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</si>
  <si>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</si>
  <si>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</si>
  <si>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</si>
  <si>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</si>
  <si>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</si>
  <si>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</si>
  <si>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</si>
  <si>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</si>
  <si>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</si>
  <si>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</si>
  <si>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</si>
  <si>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</si>
  <si>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</si>
  <si>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</si>
  <si>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</si>
  <si>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</si>
  <si>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</si>
  <si>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</si>
  <si>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</si>
  <si>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</si>
  <si>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</si>
  <si>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</si>
  <si>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</si>
  <si>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</si>
  <si>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</si>
  <si>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</si>
  <si>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</si>
  <si>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</si>
  <si>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</si>
  <si>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</si>
  <si>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</si>
  <si>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</si>
  <si>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</si>
  <si>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</si>
  <si>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</si>
  <si>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</si>
  <si>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</si>
  <si>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</si>
  <si>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</si>
  <si>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</si>
  <si>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</si>
  <si>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</si>
  <si>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</si>
  <si>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</si>
  <si>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</si>
  <si>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</si>
  <si>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</si>
  <si>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</si>
  <si>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</si>
  <si>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</si>
  <si>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</si>
  <si>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</si>
  <si>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</si>
  <si>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</si>
  <si>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</si>
  <si>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</si>
  <si>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</si>
  <si>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</si>
  <si>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</si>
  <si>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</si>
  <si>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</si>
  <si>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</si>
  <si>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</si>
  <si>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</si>
  <si>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</si>
  <si>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</si>
  <si>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</si>
  <si>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</si>
  <si>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</si>
  <si>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</si>
  <si>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</si>
  <si>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</si>
  <si>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</si>
  <si>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</si>
  <si>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</si>
  <si>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</si>
  <si>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</si>
  <si>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</si>
  <si>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</si>
  <si>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</si>
  <si>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</si>
  <si>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</si>
  <si>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</si>
  <si>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</si>
  <si>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</si>
  <si>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</si>
  <si>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</si>
  <si>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</si>
  <si>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</si>
  <si>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</si>
  <si>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</si>
  <si>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</si>
  <si>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</si>
  <si>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</si>
  <si>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</si>
  <si>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</si>
  <si>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</si>
  <si>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</si>
  <si>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</si>
  <si>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</si>
  <si>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</si>
  <si>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</si>
  <si>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</si>
  <si>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</si>
  <si>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</si>
  <si>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</si>
  <si>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</si>
  <si>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</si>
  <si>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</si>
  <si>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</si>
  <si>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</si>
  <si>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</si>
  <si>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</si>
  <si>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</si>
  <si>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</si>
  <si>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</si>
  <si>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</si>
  <si>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</si>
  <si>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</si>
  <si>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</si>
  <si>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</si>
  <si>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</si>
  <si>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</si>
  <si>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</si>
  <si>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</si>
  <si>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</si>
  <si>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</si>
  <si>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</si>
  <si>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</si>
  <si>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</si>
  <si>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</si>
  <si>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</si>
  <si>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</si>
  <si>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</si>
  <si>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</si>
  <si>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</si>
  <si>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</si>
  <si>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</si>
  <si>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</si>
  <si>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</si>
  <si>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</si>
  <si>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</si>
  <si>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</si>
  <si>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</si>
  <si>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</si>
  <si>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</si>
  <si>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</si>
  <si>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</si>
  <si>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</si>
  <si>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</si>
  <si>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</si>
  <si>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</si>
  <si>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</si>
  <si>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</si>
  <si>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</si>
  <si>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</si>
  <si>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</si>
  <si>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</si>
  <si>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</si>
  <si>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</si>
  <si>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</si>
  <si>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</si>
  <si>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</si>
  <si>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</si>
  <si>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</si>
  <si>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</si>
  <si>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</si>
  <si>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</si>
  <si>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</si>
  <si>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</si>
  <si>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</si>
  <si>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</si>
  <si>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</si>
  <si>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</si>
  <si>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</si>
  <si>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</si>
  <si>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</si>
  <si>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</si>
  <si>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</si>
  <si>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</si>
  <si>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</si>
  <si>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</si>
  <si>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</si>
  <si>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</si>
  <si>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</si>
  <si>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</si>
  <si>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</si>
  <si>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</si>
  <si>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</si>
  <si>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</si>
  <si>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</si>
  <si>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</si>
  <si>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</si>
  <si>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</si>
  <si>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</si>
  <si>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</si>
  <si>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</si>
  <si>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</si>
  <si>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</si>
  <si>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</si>
  <si>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</si>
  <si>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</si>
  <si>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</si>
  <si>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</si>
  <si>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</si>
  <si>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</si>
  <si>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</si>
  <si>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</si>
  <si>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</si>
  <si>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</si>
  <si>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</si>
  <si>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</si>
  <si>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</si>
  <si>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</si>
  <si>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</si>
  <si>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</si>
  <si>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</si>
  <si>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</si>
  <si>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</si>
  <si>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</si>
  <si>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</si>
  <si>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</si>
  <si>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</si>
  <si>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</si>
  <si>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</si>
  <si>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</si>
  <si>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</si>
  <si>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</si>
  <si>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</si>
  <si>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</si>
  <si>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</si>
  <si>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</si>
  <si>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</si>
  <si>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</si>
  <si>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</si>
  <si>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</si>
  <si>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</si>
  <si>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</si>
  <si>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</si>
  <si>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</si>
  <si>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</si>
  <si>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</si>
  <si>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</si>
  <si>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</si>
  <si>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</si>
  <si>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</si>
  <si>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</si>
  <si>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</si>
  <si>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</si>
  <si>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</si>
  <si>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</si>
  <si>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</si>
  <si>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</si>
  <si>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</si>
  <si>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</si>
  <si>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</si>
  <si>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</si>
  <si>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</si>
  <si>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</si>
  <si>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</si>
  <si>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</si>
  <si>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</si>
  <si>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</si>
  <si>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</si>
  <si>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</si>
  <si>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</si>
  <si>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</si>
  <si>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</si>
  <si>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</si>
  <si>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</si>
  <si>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</si>
  <si>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</si>
  <si>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</si>
  <si>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</si>
  <si>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</si>
  <si>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</si>
  <si>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</si>
  <si>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</si>
  <si>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</si>
  <si>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</si>
  <si>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</si>
  <si>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</si>
  <si>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</si>
  <si>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</si>
  <si>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</si>
  <si>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</si>
  <si>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</si>
  <si>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</si>
  <si>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</si>
  <si>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</si>
  <si>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</si>
  <si>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</si>
  <si>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</si>
  <si>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</si>
  <si>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</si>
  <si>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</si>
  <si>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</si>
  <si>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</si>
  <si>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</si>
  <si>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</si>
  <si>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</si>
  <si>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</si>
  <si>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</si>
  <si>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</si>
  <si>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</si>
  <si>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</si>
  <si>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</si>
  <si>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</si>
  <si>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</si>
  <si>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</si>
  <si>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</si>
  <si>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</si>
  <si>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</si>
  <si>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</si>
  <si>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</si>
  <si>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</si>
  <si>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</si>
  <si>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</si>
  <si>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</si>
  <si>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</si>
  <si>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</si>
  <si>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</si>
  <si>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</si>
  <si>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</si>
  <si>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</si>
  <si>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</si>
  <si>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</si>
  <si>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</si>
  <si>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</si>
  <si>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</si>
  <si>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</si>
  <si>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</si>
  <si>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</si>
  <si>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</si>
  <si>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</si>
  <si>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</si>
  <si>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</si>
  <si>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</si>
  <si>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</si>
  <si>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</si>
  <si>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</si>
  <si>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</si>
  <si>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</si>
  <si>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</si>
  <si>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</si>
  <si>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</si>
  <si>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</si>
  <si>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</si>
  <si>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</si>
  <si>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</si>
  <si>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</si>
  <si>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</si>
  <si>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</si>
  <si>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</si>
  <si>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</si>
  <si>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</si>
  <si>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</si>
  <si>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</si>
  <si>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</si>
  <si>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</si>
  <si>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</si>
  <si>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</si>
  <si>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</si>
  <si>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</si>
  <si>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</si>
  <si>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</si>
  <si>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</si>
  <si>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</si>
  <si>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</si>
  <si>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</si>
  <si>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</si>
  <si>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</si>
  <si>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</si>
  <si>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</si>
  <si>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</si>
  <si>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</si>
  <si>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</si>
  <si>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</si>
  <si>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</si>
  <si>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</si>
  <si>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</si>
  <si>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</si>
  <si>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</si>
  <si>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</si>
  <si>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</si>
  <si>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</si>
  <si>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</si>
  <si>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</si>
  <si>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</si>
  <si>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</si>
  <si>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</si>
  <si>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</si>
  <si>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</si>
  <si>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</si>
  <si>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</si>
  <si>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</si>
  <si>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</si>
  <si>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</si>
  <si>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</si>
  <si>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</si>
  <si>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</si>
  <si>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</si>
  <si>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</si>
  <si>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</si>
  <si>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</si>
  <si>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</si>
  <si>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</si>
  <si>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</si>
  <si>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</si>
  <si>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</si>
  <si>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</si>
  <si>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</si>
  <si>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</si>
  <si>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</si>
  <si>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</si>
  <si>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</si>
  <si>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</si>
  <si>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</si>
  <si>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</si>
  <si>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</si>
  <si>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</si>
  <si>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</si>
  <si>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</si>
  <si>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</si>
  <si>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</si>
  <si>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</si>
  <si>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</si>
  <si>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</si>
  <si>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</si>
  <si>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</si>
  <si>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</si>
  <si>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</si>
  <si>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</si>
  <si>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</si>
  <si>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</si>
  <si>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</si>
  <si>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</si>
  <si>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</si>
  <si>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</si>
  <si>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</si>
  <si>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</si>
  <si>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</si>
  <si>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</si>
  <si>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</si>
  <si>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</si>
  <si>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</si>
  <si>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</si>
  <si>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</si>
  <si>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</si>
  <si>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</si>
  <si>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</si>
  <si>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</si>
  <si>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</si>
  <si>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</si>
  <si>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</si>
  <si>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</si>
  <si>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</si>
  <si>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</si>
  <si>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</si>
  <si>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</si>
  <si>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</si>
  <si>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</si>
  <si>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</si>
  <si>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</si>
  <si>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</si>
  <si>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</si>
  <si>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</si>
  <si>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</si>
  <si>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</si>
  <si>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</si>
  <si>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</si>
  <si>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</si>
  <si>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</si>
  <si>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</si>
  <si>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</si>
  <si>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</si>
  <si>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</si>
  <si>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</si>
  <si>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</si>
  <si>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</si>
  <si>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</si>
  <si>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</si>
  <si>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</si>
  <si>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</si>
  <si>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</si>
  <si>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</si>
  <si>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</si>
  <si>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</si>
  <si>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</si>
  <si>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</si>
  <si>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</si>
  <si>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</si>
  <si>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</si>
  <si>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</si>
  <si>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</si>
  <si>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</si>
  <si>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</si>
  <si>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</si>
  <si>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</si>
  <si>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</si>
  <si>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</si>
  <si>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</si>
  <si>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</si>
  <si>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</si>
  <si>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</si>
  <si>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</si>
  <si>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</si>
  <si>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</si>
  <si>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</si>
  <si>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</si>
  <si>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</si>
  <si>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</si>
  <si>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</si>
  <si>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</si>
  <si>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</si>
  <si>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</si>
  <si>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</si>
  <si>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</si>
  <si>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</si>
  <si>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</si>
  <si>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</si>
  <si>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</si>
  <si>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</si>
  <si>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</si>
  <si>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</si>
  <si>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</si>
  <si>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</si>
  <si>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</si>
  <si>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</si>
  <si>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</si>
  <si>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</si>
  <si>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</si>
  <si>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</si>
  <si>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</si>
  <si>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</si>
  <si>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</si>
  <si>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</si>
  <si>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</si>
  <si>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</si>
  <si>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</si>
  <si>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</si>
  <si>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</si>
  <si>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</si>
  <si>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</si>
  <si>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</si>
  <si>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</si>
  <si>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</si>
  <si>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</si>
  <si>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</si>
  <si>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</si>
  <si>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</si>
  <si>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</si>
  <si>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</si>
  <si>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</si>
  <si>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</si>
  <si>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</si>
  <si>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</si>
  <si>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</si>
  <si>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</si>
  <si>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</si>
  <si>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</si>
  <si>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</si>
  <si>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</si>
  <si>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</si>
  <si>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</si>
  <si>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</si>
  <si>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</si>
  <si>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</si>
  <si>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</si>
  <si>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</si>
  <si>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</si>
  <si>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</si>
  <si>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</si>
  <si>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</si>
  <si>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</si>
  <si>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</si>
  <si>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</si>
  <si>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</si>
  <si>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</si>
  <si>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</si>
  <si>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</si>
  <si>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</si>
  <si>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</si>
  <si>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</si>
  <si>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</si>
  <si>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</si>
  <si>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</si>
  <si>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</si>
  <si>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</si>
  <si>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</si>
  <si>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</si>
  <si>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</si>
  <si>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</si>
  <si>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</si>
  <si>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</si>
  <si>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</si>
  <si>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</si>
  <si>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</si>
  <si>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</si>
  <si>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</si>
  <si>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</si>
  <si>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</si>
  <si>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</si>
  <si>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</si>
  <si>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</si>
  <si>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</si>
  <si>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</si>
  <si>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</si>
  <si>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</si>
  <si>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</si>
  <si>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</si>
  <si>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</si>
  <si>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</si>
  <si>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</si>
  <si>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</si>
  <si>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</si>
  <si>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</si>
  <si>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</si>
  <si>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</si>
  <si>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</si>
  <si>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</si>
  <si>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</si>
  <si>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</si>
  <si>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</si>
  <si>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</si>
  <si>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</si>
  <si>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</si>
  <si>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</si>
  <si>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</si>
  <si>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</si>
  <si>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</si>
  <si>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</si>
  <si>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</si>
  <si>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</si>
  <si>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world music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</si>
  <si>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</si>
  <si>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</si>
  <si>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</si>
  <si>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</si>
  <si>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</si>
  <si>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</si>
  <si>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</si>
  <si>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</si>
  <si>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</si>
  <si>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</si>
  <si>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</si>
  <si>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</si>
  <si>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</si>
  <si>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</si>
  <si>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</si>
  <si>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</si>
  <si>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</si>
  <si>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</si>
  <si>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</si>
  <si>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</si>
  <si>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</si>
  <si>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</si>
  <si>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</si>
  <si>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</si>
  <si>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</si>
  <si>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</si>
  <si>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</si>
  <si>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</si>
  <si>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</si>
  <si>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</si>
  <si>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</si>
  <si>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</si>
  <si>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</si>
  <si>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</si>
  <si>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</si>
  <si>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</si>
  <si>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</si>
  <si>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</si>
  <si>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</si>
  <si>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</si>
  <si>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</si>
  <si>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(All)</t>
  </si>
  <si>
    <t>Parent Category</t>
  </si>
  <si>
    <t>Date Created
 Conversion</t>
  </si>
  <si>
    <t>Date Ended 
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</si>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</sst>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4">
    <dxf>
      <fill>
        <patternFill>
          <bgColor theme="8"/>
        </patternFill>
      </fill>
    </dxf>
    <dxf>
      <font>
        <color theme="0"/>
      </font>
      <fill>
        <patternFill>
          <bgColor theme="2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[StarterBook.xlsx]Successful Subcampaigns!PivotTable2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'Successful Subcampaigns'!$B$5:$B$6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F-E642-A9D1-E95161728240}"/>
            </c:ext>
          </c:extLst>
        </c:ser>
        <c:ser>
          <c:idx val="1"/>
          <c:order val="1"/>
          <c:tx>
            <c:strRef>
              <c:f>'Successful Subcampaigns'!$C$5:$C$6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61F-E642-A9D1-E95161728240}"/>
            </c:ext>
          </c:extLst>
        </c:ser>
        <c:ser>
          <c:idx val="2"/>
          <c:order val="2"/>
          <c:tx>
            <c:strRef>
              <c:f>'Successful Subcampaigns'!$D$5:$D$6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1F-E642-A9D1-E95161728240}"/>
            </c:ext>
          </c:extLst>
        </c:ser>
        <c:ser>
          <c:idx val="3"/>
          <c:order val="3"/>
          <c:tx>
            <c:strRef>
              <c:f>'Successful Subcampaigns'!$E$5:$E$6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Subcampaigns'!$A$7:$A$48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'Successful Subcampaigns'!$E$7:$E$48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61F-E642-A9D1-E95161728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3532927"/>
        <c:axId val="773534559"/>
      </c:barChart>
      <c:catAx>
        <c:axId val="77353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34559"/>
        <c:crosses val="autoZero"/>
        <c:auto val="1"/>
        <c:lblAlgn val="ctr"/>
        <c:lblOffset val="100"/>
        <c:noMultiLvlLbl val="0"/>
      </c:catAx>
      <c:valAx>
        <c:axId val="77353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53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[StarterBook.xlsx]Successful Campaigns!PivotTable1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'Successful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12-0E4F-8EB2-36FC5F382A64}"/>
            </c:ext>
          </c:extLst>
        </c:ser>
        <c:ser>
          <c:idx val="1"/>
          <c:order val="1"/>
          <c:tx>
            <c:strRef>
              <c:f>'Successful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12-0E4F-8EB2-36FC5F382A64}"/>
            </c:ext>
          </c:extLst>
        </c:ser>
        <c:ser>
          <c:idx val="2"/>
          <c:order val="2"/>
          <c:tx>
            <c:strRef>
              <c:f>'Successful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12-0E4F-8EB2-36FC5F382A64}"/>
            </c:ext>
          </c:extLst>
        </c:ser>
        <c:ser>
          <c:idx val="3"/>
          <c:order val="3"/>
          <c:tx>
            <c:strRef>
              <c:f>'Successful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'Successful Campaigns'!$A$5:$A$14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'Successful Campaigns'!$E$5:$E$14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12-0E4F-8EB2-36FC5F382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6863615"/>
        <c:axId val="733918639"/>
      </c:barChart>
      <c:catAx>
        <c:axId val="736863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918639"/>
        <c:crosses val="autoZero"/>
        <c:auto val="1"/>
        <c:lblAlgn val="ctr"/>
        <c:lblOffset val="100"/>
        <c:noMultiLvlLbl val="0"/>
      </c:catAx>
      <c:valAx>
        <c:axId val="73391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863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by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Outcomes</a:t>
            </a:r>
            <a:r>
              <a:rPr lang="en-US" baseline="0"/>
              <a:t>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A-D849-B88F-7370E92CE4EC}"/>
            </c:ext>
          </c:extLst>
        </c:ser>
        <c:ser>
          <c:idx val="1"/>
          <c:order val="1"/>
          <c:tx>
            <c:strRef>
              <c:f>'Outcomes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6A-D849-B88F-7370E92CE4EC}"/>
            </c:ext>
          </c:extLst>
        </c:ser>
        <c:ser>
          <c:idx val="2"/>
          <c:order val="2"/>
          <c:tx>
            <c:strRef>
              <c:f>'Outcomes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16A-D849-B88F-7370E92CE4EC}"/>
            </c:ext>
          </c:extLst>
        </c:ser>
        <c:ser>
          <c:idx val="3"/>
          <c:order val="3"/>
          <c:tx>
            <c:strRef>
              <c:f>'Outcomes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16A-D849-B88F-7370E92CE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2171983"/>
        <c:axId val="792173615"/>
      </c:lineChart>
      <c:catAx>
        <c:axId val="79217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73615"/>
        <c:crosses val="autoZero"/>
        <c:auto val="1"/>
        <c:lblAlgn val="ctr"/>
        <c:lblOffset val="100"/>
        <c:noMultiLvlLbl val="0"/>
      </c:catAx>
      <c:valAx>
        <c:axId val="7921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Kickstarters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17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 Rate vs Fundraising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Goal'!$F$2:$F$13</c:f>
              <c:numCache>
                <c:formatCode>0.00%</c:formatCode>
                <c:ptCount val="12"/>
                <c:pt idx="0">
                  <c:v>0.39214365881032548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22-B641-A5D8-A8E47011C94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Goal'!$G$2:$G$13</c:f>
              <c:numCache>
                <c:formatCode>0.00%</c:formatCode>
                <c:ptCount val="12"/>
                <c:pt idx="0">
                  <c:v>0.30392817059483729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22-B641-A5D8-A8E47011C94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Rate vs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'Success Rate vs Goal'!$H$2:$H$13</c:f>
              <c:numCache>
                <c:formatCode>0.00%</c:formatCode>
                <c:ptCount val="12"/>
                <c:pt idx="0">
                  <c:v>0.30392817059483729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2-B641-A5D8-A8E47011C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6741263"/>
        <c:axId val="795253647"/>
      </c:lineChart>
      <c:catAx>
        <c:axId val="776741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53647"/>
        <c:crosses val="autoZero"/>
        <c:auto val="1"/>
        <c:lblAlgn val="ctr"/>
        <c:lblOffset val="100"/>
        <c:noMultiLvlLbl val="0"/>
      </c:catAx>
      <c:valAx>
        <c:axId val="79525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4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177800</xdr:rowOff>
    </xdr:from>
    <xdr:to>
      <xdr:col>18</xdr:col>
      <xdr:colOff>723900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97D1EB-3DAC-724A-AD8F-B59E20E87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4</xdr:row>
      <xdr:rowOff>63500</xdr:rowOff>
    </xdr:from>
    <xdr:to>
      <xdr:col>16</xdr:col>
      <xdr:colOff>609600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4D8A1-2504-AE4C-ABF3-25543DD4C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8</xdr:row>
      <xdr:rowOff>76200</xdr:rowOff>
    </xdr:from>
    <xdr:to>
      <xdr:col>16</xdr:col>
      <xdr:colOff>63500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7396B-A556-7A4B-9EC5-2F724960A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546100</xdr:colOff>
      <xdr:row>15</xdr:row>
      <xdr:rowOff>139700</xdr:rowOff>
    </xdr:from>
    <xdr:to>
      <xdr:col>10</xdr:col>
      <xdr:colOff>774700</xdr:colOff>
      <xdr:row>52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26DFF1-A2C2-6742-9685-9D0A4B24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6.694160185187" createdVersion="6" refreshedVersion="6" minRefreshableVersion="3" recordCount="4114" xr:uid="{AAA11252-94F6-F541-88E5-23853A0E87AE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6.709395833335" createdVersion="6" refreshedVersion="6" minRefreshableVersion="3" recordCount="4114" xr:uid="{45B064F1-AC36-AD4A-9F6B-A65A8E93F66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_x000a_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_x000a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4B5C8-E43D-9F4F-9931-A3113EDDED2E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2433CC-A3E9-8B4C-881C-6833971F608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AB1C3-486A-624C-A065-FDFC2519EA97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04D27-659F-C340-8C61-DBAD6D7AA9C0}">
  <dimension ref="A2:F48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8364</v>
      </c>
    </row>
    <row r="3" spans="1:6" x14ac:dyDescent="0.2">
      <c r="A3" s="6" t="s">
        <v>8365</v>
      </c>
      <c r="B3" t="s">
        <v>8364</v>
      </c>
    </row>
    <row r="5" spans="1:6" x14ac:dyDescent="0.2">
      <c r="A5" s="6" t="s">
        <v>8323</v>
      </c>
      <c r="B5" s="6" t="s">
        <v>8310</v>
      </c>
    </row>
    <row r="6" spans="1:6" x14ac:dyDescent="0.2">
      <c r="A6" s="6" t="s">
        <v>8312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">
      <c r="A7" s="7" t="s">
        <v>8324</v>
      </c>
      <c r="B7" s="8"/>
      <c r="C7" s="8">
        <v>100</v>
      </c>
      <c r="D7" s="8"/>
      <c r="E7" s="8"/>
      <c r="F7" s="8">
        <v>100</v>
      </c>
    </row>
    <row r="8" spans="1:6" x14ac:dyDescent="0.2">
      <c r="A8" s="7" t="s">
        <v>8325</v>
      </c>
      <c r="B8" s="8">
        <v>20</v>
      </c>
      <c r="C8" s="8"/>
      <c r="D8" s="8"/>
      <c r="E8" s="8"/>
      <c r="F8" s="8">
        <v>20</v>
      </c>
    </row>
    <row r="9" spans="1:6" x14ac:dyDescent="0.2">
      <c r="A9" s="7" t="s">
        <v>8326</v>
      </c>
      <c r="B9" s="8">
        <v>24</v>
      </c>
      <c r="C9" s="8"/>
      <c r="D9" s="8"/>
      <c r="E9" s="8"/>
      <c r="F9" s="8">
        <v>24</v>
      </c>
    </row>
    <row r="10" spans="1:6" x14ac:dyDescent="0.2">
      <c r="A10" s="7" t="s">
        <v>8327</v>
      </c>
      <c r="B10" s="8"/>
      <c r="C10" s="8">
        <v>40</v>
      </c>
      <c r="D10" s="8"/>
      <c r="E10" s="8"/>
      <c r="F10" s="8">
        <v>40</v>
      </c>
    </row>
    <row r="11" spans="1:6" x14ac:dyDescent="0.2">
      <c r="A11" s="7" t="s">
        <v>8328</v>
      </c>
      <c r="B11" s="8"/>
      <c r="C11" s="8"/>
      <c r="D11" s="8"/>
      <c r="E11" s="8">
        <v>40</v>
      </c>
      <c r="F11" s="8">
        <v>40</v>
      </c>
    </row>
    <row r="12" spans="1:6" x14ac:dyDescent="0.2">
      <c r="A12" s="7" t="s">
        <v>8329</v>
      </c>
      <c r="B12" s="8"/>
      <c r="C12" s="8"/>
      <c r="D12" s="8"/>
      <c r="E12" s="8">
        <v>180</v>
      </c>
      <c r="F12" s="8">
        <v>180</v>
      </c>
    </row>
    <row r="13" spans="1:6" x14ac:dyDescent="0.2">
      <c r="A13" s="7" t="s">
        <v>8330</v>
      </c>
      <c r="B13" s="8"/>
      <c r="C13" s="8">
        <v>80</v>
      </c>
      <c r="D13" s="8"/>
      <c r="E13" s="8"/>
      <c r="F13" s="8">
        <v>80</v>
      </c>
    </row>
    <row r="14" spans="1:6" x14ac:dyDescent="0.2">
      <c r="A14" s="7" t="s">
        <v>8331</v>
      </c>
      <c r="B14" s="8"/>
      <c r="C14" s="8"/>
      <c r="D14" s="8"/>
      <c r="E14" s="8">
        <v>40</v>
      </c>
      <c r="F14" s="8">
        <v>40</v>
      </c>
    </row>
    <row r="15" spans="1:6" x14ac:dyDescent="0.2">
      <c r="A15" s="7" t="s">
        <v>8332</v>
      </c>
      <c r="B15" s="8"/>
      <c r="C15" s="8">
        <v>40</v>
      </c>
      <c r="D15" s="8">
        <v>20</v>
      </c>
      <c r="E15" s="8"/>
      <c r="F15" s="8">
        <v>60</v>
      </c>
    </row>
    <row r="16" spans="1:6" x14ac:dyDescent="0.2">
      <c r="A16" s="7" t="s">
        <v>8333</v>
      </c>
      <c r="B16" s="8"/>
      <c r="C16" s="8">
        <v>40</v>
      </c>
      <c r="D16" s="8"/>
      <c r="E16" s="8"/>
      <c r="F16" s="8">
        <v>40</v>
      </c>
    </row>
    <row r="17" spans="1:6" x14ac:dyDescent="0.2">
      <c r="A17" s="7" t="s">
        <v>8334</v>
      </c>
      <c r="B17" s="8">
        <v>20</v>
      </c>
      <c r="C17" s="8">
        <v>120</v>
      </c>
      <c r="D17" s="8"/>
      <c r="E17" s="8"/>
      <c r="F17" s="8">
        <v>140</v>
      </c>
    </row>
    <row r="18" spans="1:6" x14ac:dyDescent="0.2">
      <c r="A18" s="7" t="s">
        <v>8335</v>
      </c>
      <c r="B18" s="8"/>
      <c r="C18" s="8">
        <v>20</v>
      </c>
      <c r="D18" s="8"/>
      <c r="E18" s="8"/>
      <c r="F18" s="8">
        <v>20</v>
      </c>
    </row>
    <row r="19" spans="1:6" x14ac:dyDescent="0.2">
      <c r="A19" s="7" t="s">
        <v>8336</v>
      </c>
      <c r="B19" s="8"/>
      <c r="C19" s="8"/>
      <c r="D19" s="8"/>
      <c r="E19" s="8">
        <v>140</v>
      </c>
      <c r="F19" s="8">
        <v>140</v>
      </c>
    </row>
    <row r="20" spans="1:6" x14ac:dyDescent="0.2">
      <c r="A20" s="7" t="s">
        <v>8337</v>
      </c>
      <c r="B20" s="8"/>
      <c r="C20" s="8">
        <v>20</v>
      </c>
      <c r="D20" s="8"/>
      <c r="E20" s="8">
        <v>140</v>
      </c>
      <c r="F20" s="8">
        <v>160</v>
      </c>
    </row>
    <row r="21" spans="1:6" x14ac:dyDescent="0.2">
      <c r="A21" s="7" t="s">
        <v>8338</v>
      </c>
      <c r="B21" s="8"/>
      <c r="C21" s="8">
        <v>60</v>
      </c>
      <c r="D21" s="8"/>
      <c r="E21" s="8"/>
      <c r="F21" s="8">
        <v>60</v>
      </c>
    </row>
    <row r="22" spans="1:6" x14ac:dyDescent="0.2">
      <c r="A22" s="7" t="s">
        <v>8339</v>
      </c>
      <c r="B22" s="8"/>
      <c r="C22" s="8">
        <v>11</v>
      </c>
      <c r="D22" s="8"/>
      <c r="E22" s="8">
        <v>9</v>
      </c>
      <c r="F22" s="8">
        <v>20</v>
      </c>
    </row>
    <row r="23" spans="1:6" x14ac:dyDescent="0.2">
      <c r="A23" s="7" t="s">
        <v>8340</v>
      </c>
      <c r="B23" s="8"/>
      <c r="C23" s="8"/>
      <c r="D23" s="8"/>
      <c r="E23" s="8">
        <v>20</v>
      </c>
      <c r="F23" s="8">
        <v>20</v>
      </c>
    </row>
    <row r="24" spans="1:6" x14ac:dyDescent="0.2">
      <c r="A24" s="7" t="s">
        <v>8341</v>
      </c>
      <c r="B24" s="8"/>
      <c r="C24" s="8">
        <v>40</v>
      </c>
      <c r="D24" s="8"/>
      <c r="E24" s="8"/>
      <c r="F24" s="8">
        <v>40</v>
      </c>
    </row>
    <row r="25" spans="1:6" x14ac:dyDescent="0.2">
      <c r="A25" s="7" t="s">
        <v>8342</v>
      </c>
      <c r="B25" s="8">
        <v>20</v>
      </c>
      <c r="C25" s="8">
        <v>60</v>
      </c>
      <c r="D25" s="8"/>
      <c r="E25" s="8">
        <v>60</v>
      </c>
      <c r="F25" s="8">
        <v>140</v>
      </c>
    </row>
    <row r="26" spans="1:6" x14ac:dyDescent="0.2">
      <c r="A26" s="7" t="s">
        <v>8343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8344</v>
      </c>
      <c r="B27" s="8"/>
      <c r="C27" s="8"/>
      <c r="D27" s="8"/>
      <c r="E27" s="8">
        <v>60</v>
      </c>
      <c r="F27" s="8">
        <v>60</v>
      </c>
    </row>
    <row r="28" spans="1:6" x14ac:dyDescent="0.2">
      <c r="A28" s="7" t="s">
        <v>8345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8346</v>
      </c>
      <c r="B29" s="8"/>
      <c r="C29" s="8">
        <v>57</v>
      </c>
      <c r="D29" s="8"/>
      <c r="E29" s="8">
        <v>103</v>
      </c>
      <c r="F29" s="8">
        <v>160</v>
      </c>
    </row>
    <row r="30" spans="1:6" x14ac:dyDescent="0.2">
      <c r="A30" s="7" t="s">
        <v>8347</v>
      </c>
      <c r="B30" s="8"/>
      <c r="C30" s="8">
        <v>20</v>
      </c>
      <c r="D30" s="8"/>
      <c r="E30" s="8"/>
      <c r="F30" s="8">
        <v>20</v>
      </c>
    </row>
    <row r="31" spans="1:6" x14ac:dyDescent="0.2">
      <c r="A31" s="7" t="s">
        <v>8348</v>
      </c>
      <c r="B31" s="8"/>
      <c r="C31" s="8">
        <v>353</v>
      </c>
      <c r="D31" s="8">
        <v>19</v>
      </c>
      <c r="E31" s="8">
        <v>694</v>
      </c>
      <c r="F31" s="8">
        <v>1066</v>
      </c>
    </row>
    <row r="32" spans="1:6" x14ac:dyDescent="0.2">
      <c r="A32" s="7" t="s">
        <v>8349</v>
      </c>
      <c r="B32" s="8"/>
      <c r="C32" s="8"/>
      <c r="D32" s="8"/>
      <c r="E32" s="8">
        <v>40</v>
      </c>
      <c r="F32" s="8">
        <v>40</v>
      </c>
    </row>
    <row r="33" spans="1:6" x14ac:dyDescent="0.2">
      <c r="A33" s="7" t="s">
        <v>8350</v>
      </c>
      <c r="B33" s="8"/>
      <c r="C33" s="8"/>
      <c r="D33" s="8"/>
      <c r="E33" s="8">
        <v>20</v>
      </c>
      <c r="F33" s="8">
        <v>20</v>
      </c>
    </row>
    <row r="34" spans="1:6" x14ac:dyDescent="0.2">
      <c r="A34" s="7" t="s">
        <v>8351</v>
      </c>
      <c r="B34" s="8"/>
      <c r="C34" s="8">
        <v>20</v>
      </c>
      <c r="D34" s="8"/>
      <c r="E34" s="8"/>
      <c r="F34" s="8">
        <v>20</v>
      </c>
    </row>
    <row r="35" spans="1:6" x14ac:dyDescent="0.2">
      <c r="A35" s="7" t="s">
        <v>8352</v>
      </c>
      <c r="B35" s="8"/>
      <c r="C35" s="8"/>
      <c r="D35" s="8"/>
      <c r="E35" s="8">
        <v>260</v>
      </c>
      <c r="F35" s="8">
        <v>260</v>
      </c>
    </row>
    <row r="36" spans="1:6" x14ac:dyDescent="0.2">
      <c r="A36" s="7" t="s">
        <v>8353</v>
      </c>
      <c r="B36" s="8">
        <v>40</v>
      </c>
      <c r="C36" s="8"/>
      <c r="D36" s="8"/>
      <c r="E36" s="8"/>
      <c r="F36" s="8">
        <v>40</v>
      </c>
    </row>
    <row r="37" spans="1:6" x14ac:dyDescent="0.2">
      <c r="A37" s="7" t="s">
        <v>8354</v>
      </c>
      <c r="B37" s="8"/>
      <c r="C37" s="8"/>
      <c r="D37" s="8"/>
      <c r="E37" s="8">
        <v>60</v>
      </c>
      <c r="F37" s="8">
        <v>60</v>
      </c>
    </row>
    <row r="38" spans="1:6" x14ac:dyDescent="0.2">
      <c r="A38" s="7" t="s">
        <v>8355</v>
      </c>
      <c r="B38" s="8"/>
      <c r="C38" s="8"/>
      <c r="D38" s="8">
        <v>6</v>
      </c>
      <c r="E38" s="8">
        <v>34</v>
      </c>
      <c r="F38" s="8">
        <v>40</v>
      </c>
    </row>
    <row r="39" spans="1:6" x14ac:dyDescent="0.2">
      <c r="A39" s="7" t="s">
        <v>8356</v>
      </c>
      <c r="B39" s="8">
        <v>18</v>
      </c>
      <c r="C39" s="8">
        <v>2</v>
      </c>
      <c r="D39" s="8"/>
      <c r="E39" s="8">
        <v>40</v>
      </c>
      <c r="F39" s="8">
        <v>60</v>
      </c>
    </row>
    <row r="40" spans="1:6" x14ac:dyDescent="0.2">
      <c r="A40" s="7" t="s">
        <v>8357</v>
      </c>
      <c r="B40" s="8">
        <v>17</v>
      </c>
      <c r="C40" s="8">
        <v>80</v>
      </c>
      <c r="D40" s="8">
        <v>5</v>
      </c>
      <c r="E40" s="8">
        <v>85</v>
      </c>
      <c r="F40" s="8">
        <v>187</v>
      </c>
    </row>
    <row r="41" spans="1:6" x14ac:dyDescent="0.2">
      <c r="A41" s="7" t="s">
        <v>8358</v>
      </c>
      <c r="B41" s="8"/>
      <c r="C41" s="8"/>
      <c r="D41" s="8"/>
      <c r="E41" s="8">
        <v>80</v>
      </c>
      <c r="F41" s="8">
        <v>80</v>
      </c>
    </row>
    <row r="42" spans="1:6" x14ac:dyDescent="0.2">
      <c r="A42" s="7" t="s">
        <v>8359</v>
      </c>
      <c r="B42" s="8"/>
      <c r="C42" s="8"/>
      <c r="D42" s="8"/>
      <c r="E42" s="8">
        <v>60</v>
      </c>
      <c r="F42" s="8">
        <v>60</v>
      </c>
    </row>
    <row r="43" spans="1:6" x14ac:dyDescent="0.2">
      <c r="A43" s="7" t="s">
        <v>8360</v>
      </c>
      <c r="B43" s="8">
        <v>10</v>
      </c>
      <c r="C43" s="8">
        <v>47</v>
      </c>
      <c r="D43" s="8"/>
      <c r="E43" s="8"/>
      <c r="F43" s="8">
        <v>57</v>
      </c>
    </row>
    <row r="44" spans="1:6" x14ac:dyDescent="0.2">
      <c r="A44" s="7" t="s">
        <v>8361</v>
      </c>
      <c r="B44" s="8"/>
      <c r="C44" s="8">
        <v>100</v>
      </c>
      <c r="D44" s="8"/>
      <c r="E44" s="8"/>
      <c r="F44" s="8">
        <v>100</v>
      </c>
    </row>
    <row r="45" spans="1:6" x14ac:dyDescent="0.2">
      <c r="A45" s="7" t="s">
        <v>8362</v>
      </c>
      <c r="B45" s="8">
        <v>60</v>
      </c>
      <c r="C45" s="8">
        <v>120</v>
      </c>
      <c r="D45" s="8"/>
      <c r="E45" s="8">
        <v>20</v>
      </c>
      <c r="F45" s="8">
        <v>200</v>
      </c>
    </row>
    <row r="46" spans="1:6" x14ac:dyDescent="0.2">
      <c r="A46" s="7" t="s">
        <v>8363</v>
      </c>
      <c r="B46" s="8">
        <v>100</v>
      </c>
      <c r="C46" s="8">
        <v>60</v>
      </c>
      <c r="D46" s="8"/>
      <c r="E46" s="8"/>
      <c r="F46" s="8">
        <v>160</v>
      </c>
    </row>
    <row r="47" spans="1:6" x14ac:dyDescent="0.2">
      <c r="A47" s="7" t="s">
        <v>8322</v>
      </c>
      <c r="B47" s="8">
        <v>20</v>
      </c>
      <c r="C47" s="8"/>
      <c r="D47" s="8"/>
      <c r="E47" s="8"/>
      <c r="F47" s="8">
        <v>20</v>
      </c>
    </row>
    <row r="48" spans="1:6" x14ac:dyDescent="0.2">
      <c r="A48" s="7" t="s">
        <v>8311</v>
      </c>
      <c r="B48" s="8">
        <v>349</v>
      </c>
      <c r="C48" s="8">
        <v>1530</v>
      </c>
      <c r="D48" s="8">
        <v>50</v>
      </c>
      <c r="E48" s="8">
        <v>2185</v>
      </c>
      <c r="F48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22A5-20C6-1C4C-B8CB-C96A481BB76F}">
  <dimension ref="A3:F14"/>
  <sheetViews>
    <sheetView workbookViewId="0">
      <selection activeCell="E26" sqref="E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6" t="s">
        <v>8323</v>
      </c>
      <c r="B3" s="6" t="s">
        <v>8310</v>
      </c>
    </row>
    <row r="4" spans="1:6" x14ac:dyDescent="0.2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7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60A6C-B4AF-AC4A-8E53-9ADBD3B2F9B6}">
  <dimension ref="A1:F18"/>
  <sheetViews>
    <sheetView workbookViewId="0">
      <selection activeCell="H35" sqref="H3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8380</v>
      </c>
      <c r="B2" t="s">
        <v>8364</v>
      </c>
    </row>
    <row r="4" spans="1:6" x14ac:dyDescent="0.2">
      <c r="A4" s="6" t="s">
        <v>8323</v>
      </c>
      <c r="B4" s="6" t="s">
        <v>8310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0" t="s">
        <v>8377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0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0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0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0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0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0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0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0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70" zoomScaleNormal="100" workbookViewId="0">
      <selection activeCell="C177" sqref="C177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3.5" bestFit="1" customWidth="1"/>
    <col min="16" max="16" width="15" bestFit="1" customWidth="1"/>
    <col min="17" max="17" width="11" bestFit="1" customWidth="1"/>
    <col min="19" max="19" width="11.33203125" bestFit="1" customWidth="1"/>
    <col min="20" max="20" width="10" bestFit="1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8366</v>
      </c>
      <c r="T1" s="2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IF(AND(E2&lt;&gt;0,L2&lt;&gt;0),E2/L2,0)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IF(AND(E3&lt;&gt;0,L3&lt;&gt;0),E3/L3,0)</f>
        <v>185.48101265822785</v>
      </c>
      <c r="Q3" t="str">
        <f t="shared" ref="Q3:Q66" si="2">LEFT(N3,FIND("/",N3)-1)</f>
        <v>film &amp; video</v>
      </c>
      <c r="R3" t="str">
        <f t="shared" ref="R3:T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IF(AND(E67&lt;&gt;0,L67&lt;&gt;0),E67/L67,0)</f>
        <v>132.05263157894737</v>
      </c>
      <c r="Q67" t="str">
        <f t="shared" ref="Q67:Q130" si="8">LEFT(N67,FIND("/",N67)-1)</f>
        <v>film &amp; video</v>
      </c>
      <c r="R67" t="str">
        <f t="shared" ref="R67:T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IF(AND(E131&lt;&gt;0,L131&lt;&gt;0),E131/L131,0)</f>
        <v>0</v>
      </c>
      <c r="Q131" t="str">
        <f t="shared" ref="Q131:Q194" si="14">LEFT(N131,FIND("/",N131)-1)</f>
        <v>film &amp; video</v>
      </c>
      <c r="R131" t="str">
        <f t="shared" ref="R131:T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IF(AND(E195&lt;&gt;0,L195&lt;&gt;0),E195/L195,0)</f>
        <v>0</v>
      </c>
      <c r="Q195" t="str">
        <f t="shared" ref="Q195:Q258" si="20">LEFT(N195,FIND("/",N195)-1)</f>
        <v>film &amp; video</v>
      </c>
      <c r="R195" t="str">
        <f t="shared" ref="R195:T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IF(AND(E259&lt;&gt;0,L259&lt;&gt;0),E259/L259,0)</f>
        <v>66.70405357142856</v>
      </c>
      <c r="Q259" t="str">
        <f t="shared" ref="Q259:Q322" si="26">LEFT(N259,FIND("/",N259)-1)</f>
        <v>film &amp; video</v>
      </c>
      <c r="R259" t="str">
        <f t="shared" ref="R259:T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IF(AND(E323&lt;&gt;0,L323&lt;&gt;0),E323/L323,0)</f>
        <v>106.62314540059347</v>
      </c>
      <c r="Q323" t="str">
        <f t="shared" ref="Q323:Q386" si="32">LEFT(N323,FIND("/",N323)-1)</f>
        <v>film &amp; video</v>
      </c>
      <c r="R323" t="str">
        <f t="shared" ref="R323:T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IF(AND(E387&lt;&gt;0,L387&lt;&gt;0),E387/L387,0)</f>
        <v>111.79535864978902</v>
      </c>
      <c r="Q387" t="str">
        <f t="shared" ref="Q387:Q450" si="38">LEFT(N387,FIND("/",N387)-1)</f>
        <v>film &amp; video</v>
      </c>
      <c r="R387" t="str">
        <f t="shared" ref="R387:T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IF(AND(E451&lt;&gt;0,L451&lt;&gt;0),E451/L451,0)</f>
        <v>9</v>
      </c>
      <c r="Q451" t="str">
        <f t="shared" ref="Q451:Q514" si="44">LEFT(N451,FIND("/",N451)-1)</f>
        <v>film &amp; video</v>
      </c>
      <c r="R451" t="str">
        <f t="shared" ref="R451:T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IF(AND(E515&lt;&gt;0,L515&lt;&gt;0),E515/L515,0)</f>
        <v>102.38235294117646</v>
      </c>
      <c r="Q515" t="str">
        <f t="shared" ref="Q515:Q578" si="50">LEFT(N515,FIND("/",N515)-1)</f>
        <v>film &amp; video</v>
      </c>
      <c r="R515" t="str">
        <f t="shared" ref="R515:T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IF(AND(E579&lt;&gt;0,L579&lt;&gt;0),E579/L579,0)</f>
        <v>10</v>
      </c>
      <c r="Q579" t="str">
        <f t="shared" ref="Q579:Q642" si="56">LEFT(N579,FIND("/",N579)-1)</f>
        <v>technology</v>
      </c>
      <c r="R579" t="str">
        <f t="shared" ref="R579:T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IF(AND(E643&lt;&gt;0,L643&lt;&gt;0),E643/L643,0)</f>
        <v>151.31746031746033</v>
      </c>
      <c r="Q643" t="str">
        <f t="shared" ref="Q643:Q706" si="62">LEFT(N643,FIND("/",N643)-1)</f>
        <v>technology</v>
      </c>
      <c r="R643" t="str">
        <f t="shared" ref="R643:T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IF(AND(E707&lt;&gt;0,L707&lt;&gt;0),E707/L707,0)</f>
        <v>195.4</v>
      </c>
      <c r="Q707" t="str">
        <f t="shared" ref="Q707:Q770" si="68">LEFT(N707,FIND("/",N707)-1)</f>
        <v>technology</v>
      </c>
      <c r="R707" t="str">
        <f t="shared" ref="R707:T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IF(AND(E771&lt;&gt;0,L771&lt;&gt;0),E771/L771,0)</f>
        <v>31.846153846153847</v>
      </c>
      <c r="Q771" t="str">
        <f t="shared" ref="Q771:Q834" si="74">LEFT(N771,FIND("/",N771)-1)</f>
        <v>publishing</v>
      </c>
      <c r="R771" t="str">
        <f t="shared" ref="R771:T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IF(AND(E835&lt;&gt;0,L835&lt;&gt;0),E835/L835,0)</f>
        <v>148.78048780487805</v>
      </c>
      <c r="Q835" t="str">
        <f t="shared" ref="Q835:Q898" si="80">LEFT(N835,FIND("/",N835)-1)</f>
        <v>music</v>
      </c>
      <c r="R835" t="str">
        <f t="shared" ref="R835:T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IF(AND(E899&lt;&gt;0,L899&lt;&gt;0),E899/L899,0)</f>
        <v>0</v>
      </c>
      <c r="Q899" t="str">
        <f t="shared" ref="Q899:Q962" si="86">LEFT(N899,FIND("/",N899)-1)</f>
        <v>music</v>
      </c>
      <c r="R899" t="str">
        <f t="shared" ref="R899:T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IF(AND(E963&lt;&gt;0,L963&lt;&gt;0),E963/L963,0)</f>
        <v>364.35454545454547</v>
      </c>
      <c r="Q963" t="str">
        <f t="shared" ref="Q963:Q1026" si="92">LEFT(N963,FIND("/",N963)-1)</f>
        <v>technology</v>
      </c>
      <c r="R963" t="str">
        <f t="shared" ref="R963:T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IF(AND(E1027&lt;&gt;0,L1027&lt;&gt;0),E1027/L1027,0)</f>
        <v>71.848571428571432</v>
      </c>
      <c r="Q1027" t="str">
        <f t="shared" ref="Q1027:Q1090" si="98">LEFT(N1027,FIND("/",N1027)-1)</f>
        <v>music</v>
      </c>
      <c r="R1027" t="str">
        <f t="shared" ref="R1027:T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IF(AND(E1091&lt;&gt;0,L1091&lt;&gt;0),E1091/L1091,0)</f>
        <v>23.959183673469386</v>
      </c>
      <c r="Q1091" t="str">
        <f t="shared" ref="Q1091:Q1154" si="104">LEFT(N1091,FIND("/",N1091)-1)</f>
        <v>games</v>
      </c>
      <c r="R1091" t="str">
        <f t="shared" ref="R1091:T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IF(AND(E1155&lt;&gt;0,L1155&lt;&gt;0),E1155/L1155,0)</f>
        <v>50</v>
      </c>
      <c r="Q1155" t="str">
        <f t="shared" ref="Q1155:Q1218" si="110">LEFT(N1155,FIND("/",N1155)-1)</f>
        <v>food</v>
      </c>
      <c r="R1155" t="str">
        <f t="shared" ref="R1155:T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IF(AND(E1219&lt;&gt;0,L1219&lt;&gt;0),E1219/L1219,0)</f>
        <v>148.57377049180329</v>
      </c>
      <c r="Q1219" t="str">
        <f t="shared" ref="Q1219:Q1282" si="116">LEFT(N1219,FIND("/",N1219)-1)</f>
        <v>photography</v>
      </c>
      <c r="R1219" t="str">
        <f t="shared" ref="R1219:T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IF(AND(E1283&lt;&gt;0,L1283&lt;&gt;0),E1283/L1283,0)</f>
        <v>104.72972972972973</v>
      </c>
      <c r="Q1283" t="str">
        <f t="shared" ref="Q1283:Q1346" si="122">LEFT(N1283,FIND("/",N1283)-1)</f>
        <v>music</v>
      </c>
      <c r="R1283" t="str">
        <f t="shared" ref="R1283:T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IF(AND(E1347&lt;&gt;0,L1347&lt;&gt;0),E1347/L1347,0)</f>
        <v>53.571428571428569</v>
      </c>
      <c r="Q1347" t="str">
        <f t="shared" ref="Q1347:Q1410" si="128">LEFT(N1347,FIND("/",N1347)-1)</f>
        <v>publishing</v>
      </c>
      <c r="R1347" t="str">
        <f t="shared" ref="R1347:T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IF(AND(E1411&lt;&gt;0,L1411&lt;&gt;0),E1411/L1411,0)</f>
        <v>0</v>
      </c>
      <c r="Q1411" t="str">
        <f t="shared" ref="Q1411:Q1474" si="134">LEFT(N1411,FIND("/",N1411)-1)</f>
        <v>publishing</v>
      </c>
      <c r="R1411" t="str">
        <f t="shared" ref="R1411:T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IF(AND(E1475&lt;&gt;0,L1475&lt;&gt;0),E1475/L1475,0)</f>
        <v>38.462553191489363</v>
      </c>
      <c r="Q1475" t="str">
        <f t="shared" ref="Q1475:Q1538" si="140">LEFT(N1475,FIND("/",N1475)-1)</f>
        <v>publishing</v>
      </c>
      <c r="R1475" t="str">
        <f t="shared" ref="R1475:T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IF(AND(E1539&lt;&gt;0,L1539&lt;&gt;0),E1539/L1539,0)</f>
        <v>96.375</v>
      </c>
      <c r="Q1539" t="str">
        <f t="shared" ref="Q1539:Q1602" si="146">LEFT(N1539,FIND("/",N1539)-1)</f>
        <v>photography</v>
      </c>
      <c r="R1539" t="str">
        <f t="shared" ref="R1539:T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IF(AND(E1603&lt;&gt;0,L1603&lt;&gt;0),E1603/L1603,0)</f>
        <v>48.325535714285714</v>
      </c>
      <c r="Q1603" t="str">
        <f t="shared" ref="Q1603:Q1666" si="152">LEFT(N1603,FIND("/",N1603)-1)</f>
        <v>music</v>
      </c>
      <c r="R1603" t="str">
        <f t="shared" ref="R1603:T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IF(AND(E1667&lt;&gt;0,L1667&lt;&gt;0),E1667/L1667,0)</f>
        <v>44.956989247311824</v>
      </c>
      <c r="Q1667" t="str">
        <f t="shared" ref="Q1667:Q1730" si="158">LEFT(N1667,FIND("/",N1667)-1)</f>
        <v>music</v>
      </c>
      <c r="R1667" t="str">
        <f t="shared" ref="R1667:T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IF(AND(E1731&lt;&gt;0,L1731&lt;&gt;0),E1731/L1731,0)</f>
        <v>0</v>
      </c>
      <c r="Q1731" t="str">
        <f t="shared" ref="Q1731:Q1794" si="164">LEFT(N1731,FIND("/",N1731)-1)</f>
        <v>music</v>
      </c>
      <c r="R1731" t="str">
        <f t="shared" ref="R1731:T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IF(AND(E1795&lt;&gt;0,L1795&lt;&gt;0),E1795/L1795,0)</f>
        <v>20</v>
      </c>
      <c r="Q1795" t="str">
        <f t="shared" ref="Q1795:Q1858" si="170">LEFT(N1795,FIND("/",N1795)-1)</f>
        <v>photography</v>
      </c>
      <c r="R1795" t="str">
        <f t="shared" ref="R1795:T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IF(AND(E1859&lt;&gt;0,L1859&lt;&gt;0),E1859/L1859,0)</f>
        <v>136.36363636363637</v>
      </c>
      <c r="Q1859" t="str">
        <f t="shared" ref="Q1859:Q1922" si="176">LEFT(N1859,FIND("/",N1859)-1)</f>
        <v>music</v>
      </c>
      <c r="R1859" t="str">
        <f t="shared" ref="R1859:T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IF(AND(E1923&lt;&gt;0,L1923&lt;&gt;0),E1923/L1923,0)</f>
        <v>54</v>
      </c>
      <c r="Q1923" t="str">
        <f t="shared" ref="Q1923:Q1986" si="182">LEFT(N1923,FIND("/",N1923)-1)</f>
        <v>music</v>
      </c>
      <c r="R1923" t="str">
        <f t="shared" ref="R1923:T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IF(AND(E1987&lt;&gt;0,L1987&lt;&gt;0),E1987/L1987,0)</f>
        <v>12.75</v>
      </c>
      <c r="Q1987" t="str">
        <f t="shared" ref="Q1987:Q2050" si="188">LEFT(N1987,FIND("/",N1987)-1)</f>
        <v>photography</v>
      </c>
      <c r="R1987" t="str">
        <f t="shared" ref="R1987:T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IF(AND(E2051&lt;&gt;0,L2051&lt;&gt;0),E2051/L2051,0)</f>
        <v>80.991037735849048</v>
      </c>
      <c r="Q2051" t="str">
        <f t="shared" ref="Q2051:Q2114" si="194">LEFT(N2051,FIND("/",N2051)-1)</f>
        <v>technology</v>
      </c>
      <c r="R2051" t="str">
        <f t="shared" ref="R2051:T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IF(AND(E2115&lt;&gt;0,L2115&lt;&gt;0),E2115/L2115,0)</f>
        <v>68.598130841121488</v>
      </c>
      <c r="Q2115" t="str">
        <f t="shared" ref="Q2115:Q2178" si="200">LEFT(N2115,FIND("/",N2115)-1)</f>
        <v>music</v>
      </c>
      <c r="R2115" t="str">
        <f t="shared" ref="R2115:T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IF(AND(E2179&lt;&gt;0,L2179&lt;&gt;0),E2179/L2179,0)</f>
        <v>65.868421052631575</v>
      </c>
      <c r="Q2179" t="str">
        <f t="shared" ref="Q2179:Q2242" si="206">LEFT(N2179,FIND("/",N2179)-1)</f>
        <v>music</v>
      </c>
      <c r="R2179" t="str">
        <f t="shared" ref="R2179:T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IF(AND(E2243&lt;&gt;0,L2243&lt;&gt;0),E2243/L2243,0)</f>
        <v>49.472392638036808</v>
      </c>
      <c r="Q2243" t="str">
        <f t="shared" ref="Q2243:Q2306" si="212">LEFT(N2243,FIND("/",N2243)-1)</f>
        <v>games</v>
      </c>
      <c r="R2243" t="str">
        <f t="shared" ref="R2243:T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IF(AND(E2307&lt;&gt;0,L2307&lt;&gt;0),E2307/L2307,0)</f>
        <v>109.10778443113773</v>
      </c>
      <c r="Q2307" t="str">
        <f t="shared" ref="Q2307:Q2370" si="218">LEFT(N2307,FIND("/",N2307)-1)</f>
        <v>music</v>
      </c>
      <c r="R2307" t="str">
        <f t="shared" ref="R2307:T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IF(AND(E2371&lt;&gt;0,L2371&lt;&gt;0),E2371/L2371,0)</f>
        <v>0</v>
      </c>
      <c r="Q2371" t="str">
        <f t="shared" ref="Q2371:Q2434" si="224">LEFT(N2371,FIND("/",N2371)-1)</f>
        <v>technology</v>
      </c>
      <c r="R2371" t="str">
        <f t="shared" ref="R2371:T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IF(AND(E2435&lt;&gt;0,L2435&lt;&gt;0),E2435/L2435,0)</f>
        <v>0</v>
      </c>
      <c r="Q2435" t="str">
        <f t="shared" ref="Q2435:Q2498" si="230">LEFT(N2435,FIND("/",N2435)-1)</f>
        <v>food</v>
      </c>
      <c r="R2435" t="str">
        <f t="shared" ref="R2435:T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IF(AND(E2499&lt;&gt;0,L2499&lt;&gt;0),E2499/L2499,0)</f>
        <v>80.551071428571419</v>
      </c>
      <c r="Q2499" t="str">
        <f t="shared" ref="Q2499:Q2562" si="236">LEFT(N2499,FIND("/",N2499)-1)</f>
        <v>music</v>
      </c>
      <c r="R2499" t="str">
        <f t="shared" ref="R2499:T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IF(AND(E2563&lt;&gt;0,L2563&lt;&gt;0),E2563/L2563,0)</f>
        <v>0</v>
      </c>
      <c r="Q2563" t="str">
        <f t="shared" ref="Q2563:Q2626" si="242">LEFT(N2563,FIND("/",N2563)-1)</f>
        <v>food</v>
      </c>
      <c r="R2563" t="str">
        <f t="shared" ref="R2563:T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IF(AND(E2627&lt;&gt;0,L2627&lt;&gt;0),E2627/L2627,0)</f>
        <v>27.576923076923077</v>
      </c>
      <c r="Q2627" t="str">
        <f t="shared" ref="Q2627:Q2690" si="248">LEFT(N2627,FIND("/",N2627)-1)</f>
        <v>technology</v>
      </c>
      <c r="R2627" t="str">
        <f t="shared" ref="R2627:T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IF(AND(E2691&lt;&gt;0,L2691&lt;&gt;0),E2691/L2691,0)</f>
        <v>1</v>
      </c>
      <c r="Q2691" t="str">
        <f t="shared" ref="Q2691:Q2754" si="254">LEFT(N2691,FIND("/",N2691)-1)</f>
        <v>food</v>
      </c>
      <c r="R2691" t="str">
        <f t="shared" ref="R2691:T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IF(AND(E2755&lt;&gt;0,L2755&lt;&gt;0),E2755/L2755,0)</f>
        <v>47.5</v>
      </c>
      <c r="Q2755" t="str">
        <f t="shared" ref="Q2755:Q2818" si="260">LEFT(N2755,FIND("/",N2755)-1)</f>
        <v>publishing</v>
      </c>
      <c r="R2755" t="str">
        <f t="shared" ref="R2755:T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IF(AND(E2819&lt;&gt;0,L2819&lt;&gt;0),E2819/L2819,0)</f>
        <v>23.636363636363637</v>
      </c>
      <c r="Q2819" t="str">
        <f t="shared" ref="Q2819:Q2882" si="266">LEFT(N2819,FIND("/",N2819)-1)</f>
        <v>theater</v>
      </c>
      <c r="R2819" t="str">
        <f t="shared" ref="R2819:T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IF(AND(E2883&lt;&gt;0,L2883&lt;&gt;0),E2883/L2883,0)</f>
        <v>0</v>
      </c>
      <c r="Q2883" t="str">
        <f t="shared" ref="Q2883:Q2946" si="272">LEFT(N2883,FIND("/",N2883)-1)</f>
        <v>theater</v>
      </c>
      <c r="R2883" t="str">
        <f t="shared" ref="R2883:T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IF(AND(E2947&lt;&gt;0,L2947&lt;&gt;0),E2947/L2947,0)</f>
        <v>0</v>
      </c>
      <c r="Q2947" t="str">
        <f t="shared" ref="Q2947:Q3010" si="278">LEFT(N2947,FIND("/",N2947)-1)</f>
        <v>theater</v>
      </c>
      <c r="R2947" t="str">
        <f t="shared" ref="R2947:T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IF(AND(E3011&lt;&gt;0,L3011&lt;&gt;0),E3011/L3011,0)</f>
        <v>233.8984375</v>
      </c>
      <c r="Q3011" t="str">
        <f t="shared" ref="Q3011:Q3074" si="284">LEFT(N3011,FIND("/",N3011)-1)</f>
        <v>theater</v>
      </c>
      <c r="R3011" t="str">
        <f t="shared" ref="R3011:T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IF(AND(E3075&lt;&gt;0,L3075&lt;&gt;0),E3075/L3075,0)</f>
        <v>92.142857142857139</v>
      </c>
      <c r="Q3075" t="str">
        <f t="shared" ref="Q3075:Q3138" si="290">LEFT(N3075,FIND("/",N3075)-1)</f>
        <v>theater</v>
      </c>
      <c r="R3075" t="str">
        <f t="shared" ref="R3075:T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IF(AND(E3139&lt;&gt;0,L3139&lt;&gt;0),E3139/L3139,0)</f>
        <v>50</v>
      </c>
      <c r="Q3139" t="str">
        <f t="shared" ref="Q3139:Q3202" si="296">LEFT(N3139,FIND("/",N3139)-1)</f>
        <v>theater</v>
      </c>
      <c r="R3139" t="str">
        <f t="shared" ref="R3139:T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IF(AND(E3203&lt;&gt;0,L3203&lt;&gt;0),E3203/L3203,0)</f>
        <v>12.5</v>
      </c>
      <c r="Q3203" t="str">
        <f t="shared" ref="Q3203:Q3266" si="302">LEFT(N3203,FIND("/",N3203)-1)</f>
        <v>theater</v>
      </c>
      <c r="R3203" t="str">
        <f t="shared" ref="R3203:T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IF(AND(E3267&lt;&gt;0,L3267&lt;&gt;0),E3267/L3267,0)</f>
        <v>70.285714285714292</v>
      </c>
      <c r="Q3267" t="str">
        <f t="shared" ref="Q3267:Q3330" si="308">LEFT(N3267,FIND("/",N3267)-1)</f>
        <v>theater</v>
      </c>
      <c r="R3267" t="str">
        <f t="shared" ref="R3267:T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IF(AND(E3331&lt;&gt;0,L3331&lt;&gt;0),E3331/L3331,0)</f>
        <v>44.92307692307692</v>
      </c>
      <c r="Q3331" t="str">
        <f t="shared" ref="Q3331:Q3394" si="314">LEFT(N3331,FIND("/",N3331)-1)</f>
        <v>theater</v>
      </c>
      <c r="R3331" t="str">
        <f t="shared" ref="R3331:T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IF(AND(E3395&lt;&gt;0,L3395&lt;&gt;0),E3395/L3395,0)</f>
        <v>36.06818181818182</v>
      </c>
      <c r="Q3395" t="str">
        <f t="shared" ref="Q3395:Q3458" si="320">LEFT(N3395,FIND("/",N3395)-1)</f>
        <v>theater</v>
      </c>
      <c r="R3395" t="str">
        <f t="shared" ref="R3395:T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IF(AND(E3459&lt;&gt;0,L3459&lt;&gt;0),E3459/L3459,0)</f>
        <v>50.981818181818184</v>
      </c>
      <c r="Q3459" t="str">
        <f t="shared" ref="Q3459:Q3522" si="326">LEFT(N3459,FIND("/",N3459)-1)</f>
        <v>theater</v>
      </c>
      <c r="R3459" t="str">
        <f t="shared" ref="R3459:T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IF(AND(E3523&lt;&gt;0,L3523&lt;&gt;0),E3523/L3523,0)</f>
        <v>45.615384615384613</v>
      </c>
      <c r="Q3523" t="str">
        <f t="shared" ref="Q3523:Q3586" si="332">LEFT(N3523,FIND("/",N3523)-1)</f>
        <v>theater</v>
      </c>
      <c r="R3523" t="str">
        <f t="shared" ref="R3523:T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IF(AND(E3587&lt;&gt;0,L3587&lt;&gt;0),E3587/L3587,0)</f>
        <v>176.08695652173913</v>
      </c>
      <c r="Q3587" t="str">
        <f t="shared" ref="Q3587:Q3650" si="338">LEFT(N3587,FIND("/",N3587)-1)</f>
        <v>theater</v>
      </c>
      <c r="R3587" t="str">
        <f t="shared" ref="R3587:T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IF(AND(E3651&lt;&gt;0,L3651&lt;&gt;0),E3651/L3651,0)</f>
        <v>97.5</v>
      </c>
      <c r="Q3651" t="str">
        <f t="shared" ref="Q3651:Q3714" si="344">LEFT(N3651,FIND("/",N3651)-1)</f>
        <v>theater</v>
      </c>
      <c r="R3651" t="str">
        <f t="shared" ref="R3651:T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IF(AND(E3715&lt;&gt;0,L3715&lt;&gt;0),E3715/L3715,0)</f>
        <v>106.84210526315789</v>
      </c>
      <c r="Q3715" t="str">
        <f t="shared" ref="Q3715:Q3778" si="350">LEFT(N3715,FIND("/",N3715)-1)</f>
        <v>theater</v>
      </c>
      <c r="R3715" t="str">
        <f t="shared" ref="R3715:T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IF(AND(E3779&lt;&gt;0,L3779&lt;&gt;0),E3779/L3779,0)</f>
        <v>48.542372881355931</v>
      </c>
      <c r="Q3779" t="str">
        <f t="shared" ref="Q3779:Q3842" si="356">LEFT(N3779,FIND("/",N3779)-1)</f>
        <v>theater</v>
      </c>
      <c r="R3779" t="str">
        <f t="shared" ref="R3779:T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IF(AND(E3843&lt;&gt;0,L3843&lt;&gt;0),E3843/L3843,0)</f>
        <v>25.647058823529413</v>
      </c>
      <c r="Q3843" t="str">
        <f t="shared" ref="Q3843:Q3906" si="362">LEFT(N3843,FIND("/",N3843)-1)</f>
        <v>theater</v>
      </c>
      <c r="R3843" t="str">
        <f t="shared" ref="R3843:T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IF(AND(E3907&lt;&gt;0,L3907&lt;&gt;0),E3907/L3907,0)</f>
        <v>24.714285714285715</v>
      </c>
      <c r="Q3907" t="str">
        <f t="shared" ref="Q3907:Q3970" si="368">LEFT(N3907,FIND("/",N3907)-1)</f>
        <v>theater</v>
      </c>
      <c r="R3907" t="str">
        <f t="shared" ref="R3907:T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IF(AND(E3971&lt;&gt;0,L3971&lt;&gt;0),E3971/L3971,0)</f>
        <v>35.166666666666664</v>
      </c>
      <c r="Q3971" t="str">
        <f t="shared" ref="Q3971:Q4034" si="374">LEFT(N3971,FIND("/",N3971)-1)</f>
        <v>theater</v>
      </c>
      <c r="R3971" t="str">
        <f t="shared" ref="R3971:T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IF(AND(E4035&lt;&gt;0,L4035&lt;&gt;0),E4035/L4035,0)</f>
        <v>65.340319148936175</v>
      </c>
      <c r="Q4035" t="str">
        <f t="shared" ref="Q4035:Q4098" si="380">LEFT(N4035,FIND("/",N4035)-1)</f>
        <v>theater</v>
      </c>
      <c r="R4035" t="str">
        <f t="shared" ref="R4035:T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IF(AND(E4099&lt;&gt;0,L4099&lt;&gt;0),E4099/L4099,0)</f>
        <v>0</v>
      </c>
      <c r="Q4099" t="str">
        <f t="shared" ref="Q4099:Q4115" si="386">LEFT(N4099,FIND("/",N4099)-1)</f>
        <v>theater</v>
      </c>
      <c r="R4099" t="str">
        <f t="shared" ref="R4099:T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" priority="5" operator="equal">
      <formula>"successful"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7AC8-5472-504B-BCB0-593FEA28AFDF}">
  <dimension ref="A1:H13"/>
  <sheetViews>
    <sheetView tabSelected="1" workbookViewId="0">
      <selection activeCell="M26" sqref="M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8399</v>
      </c>
      <c r="H1" s="11" t="s">
        <v>8400</v>
      </c>
    </row>
    <row r="2" spans="1:8" x14ac:dyDescent="0.2">
      <c r="A2" t="s">
        <v>8387</v>
      </c>
      <c r="B2">
        <f>COUNTIFS(Goal, "&gt;1000", State, "=successful")</f>
        <v>1747</v>
      </c>
      <c r="C2">
        <f>COUNTIFS(Goal, "&gt;1000", State, "=failed")</f>
        <v>1354</v>
      </c>
      <c r="D2">
        <f>COUNTIFS(Goal, "&gt;1000", State, "=failed")</f>
        <v>1354</v>
      </c>
      <c r="E2">
        <f>SUM(B2:D2)</f>
        <v>4455</v>
      </c>
      <c r="F2" s="5">
        <f>B2/E2</f>
        <v>0.39214365881032548</v>
      </c>
      <c r="G2" s="5">
        <f>C2/E2</f>
        <v>0.30392817059483729</v>
      </c>
      <c r="H2" s="5">
        <f>D2/E2</f>
        <v>0.30392817059483729</v>
      </c>
    </row>
    <row r="3" spans="1:8" x14ac:dyDescent="0.2">
      <c r="A3" t="s">
        <v>8388</v>
      </c>
      <c r="B3">
        <f>COUNTIFS(Goal, "&gt;1000", Goal, "&lt;4999", State, "=successful")</f>
        <v>815</v>
      </c>
      <c r="C3">
        <f>COUNTIFS(Goal, "&gt;1000", Goal, "&lt;4999", State, "=failed")</f>
        <v>357</v>
      </c>
      <c r="D3">
        <f>COUNTIFS(Goal, "&gt;1000", Goal, "&lt;4999", State, "=canceled")</f>
        <v>52</v>
      </c>
      <c r="E3">
        <f t="shared" ref="E3:E13" si="0">SUM(B3:D3)</f>
        <v>1224</v>
      </c>
      <c r="F3" s="5">
        <f t="shared" ref="F3:F13" si="1">B3/E3</f>
        <v>0.66584967320261434</v>
      </c>
      <c r="G3" s="5">
        <f t="shared" ref="G3:G13" si="2">C3/E3</f>
        <v>0.29166666666666669</v>
      </c>
      <c r="H3" s="5">
        <f t="shared" ref="H3:H13" si="3">D3/E3</f>
        <v>4.2483660130718956E-2</v>
      </c>
    </row>
    <row r="4" spans="1:8" x14ac:dyDescent="0.2">
      <c r="A4" t="s">
        <v>8389</v>
      </c>
      <c r="B4">
        <f>COUNTIFS(Goal, "&gt;5000", Goal, "&lt;9999", State, "=successful")</f>
        <v>230</v>
      </c>
      <c r="C4">
        <f>COUNTIFS(Goal, "&gt;5000", Goal, "&lt;9999", State, "=failed")</f>
        <v>160</v>
      </c>
      <c r="D4">
        <f>COUNTIFS(Goal, "&gt;5000", Goal, "&lt;9999", State, "=canceled")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2">
      <c r="A5" t="s">
        <v>8390</v>
      </c>
      <c r="B5">
        <f>COUNTIFS(Goal, "&gt;10000", Goal, "&lt;14999", State, "=successful")</f>
        <v>65</v>
      </c>
      <c r="C5">
        <f>COUNTIFS(Goal, "&gt;10000", Goal, "&lt;14999", State, "=failed")</f>
        <v>59</v>
      </c>
      <c r="D5">
        <f>COUNTIFS(Goal, "&gt;10000", Goal, "&lt;14999", State, "=canceled")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2">
      <c r="A6" t="s">
        <v>8391</v>
      </c>
      <c r="B6">
        <f>COUNTIFS(Goal, "&gt;15000", Goal, "&lt;19999", State, "=successful")</f>
        <v>38</v>
      </c>
      <c r="C6">
        <f>COUNTIFS(Goal, "&gt;15000", Goal, "&lt;19999", State, "=failed")</f>
        <v>32</v>
      </c>
      <c r="D6">
        <f>COUNTIFS(Goal, "&gt;15000", Goal, "&lt;19999", State, "=canceled")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2">
      <c r="A7" t="s">
        <v>8392</v>
      </c>
      <c r="B7">
        <f>COUNTIFS(Goal, "&gt;20000", Goal, "&lt;24999", State, "=successful")</f>
        <v>18</v>
      </c>
      <c r="C7">
        <f>COUNTIFS(Goal, "&gt;20000", Goal, "&lt;24999", State, "=failed")</f>
        <v>16</v>
      </c>
      <c r="D7">
        <f>COUNTIFS(Goal, "&gt;20000", Goal, "&lt;24999", State, "=canceled")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2">
      <c r="A8" t="s">
        <v>8393</v>
      </c>
      <c r="B8">
        <f>COUNTIFS(Goal, "&gt;25000", Goal, "&lt;29999", State, "=successful")</f>
        <v>8</v>
      </c>
      <c r="C8">
        <f>COUNTIFS(Goal, "&gt;25000", Goal, "&lt;29999", State, "=failed")</f>
        <v>15</v>
      </c>
      <c r="D8">
        <f>COUNTIFS(Goal, "&gt;25000", Goal, "&lt;29999", State, "=canceled")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2">
      <c r="A9" t="s">
        <v>8394</v>
      </c>
      <c r="B9">
        <f>COUNTIFS(Goal, "&gt;30000", Goal, "&lt;34999", State, "=successful")</f>
        <v>6</v>
      </c>
      <c r="C9">
        <f>COUNTIFS(Goal, "&gt;30000", Goal, "&lt;34999", State, "=failed")</f>
        <v>6</v>
      </c>
      <c r="D9">
        <f>COUNTIFS(Goal, "&gt;30000", Goal, "&lt;34999", State, "=canceled")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2">
      <c r="A10" t="s">
        <v>8395</v>
      </c>
      <c r="B10">
        <f>COUNTIFS(Goal, "&gt;35000", Goal, "&lt;39999", State, "=successful")</f>
        <v>4</v>
      </c>
      <c r="C10">
        <f>COUNTIFS(Goal, "&gt;35000", Goal, "&lt;39999", State, "=failed")</f>
        <v>8</v>
      </c>
      <c r="D10">
        <f>COUNTIFS(Goal, "&gt;35000", Goal, "&lt;39999", State, "=canceled")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2">
      <c r="A11" t="s">
        <v>8396</v>
      </c>
      <c r="B11">
        <f>COUNTIFS(Goal, "&gt;40000", Goal, "&lt;44999", State, "=successful")</f>
        <v>5</v>
      </c>
      <c r="C11">
        <f>COUNTIFS(Goal, "&gt;40000", Goal, "&lt;44999", State, "=failed")</f>
        <v>3</v>
      </c>
      <c r="D11">
        <f>COUNTIFS(Goal, "&gt;40000", Goal, "&lt;44999", State, "=canceled")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2">
      <c r="A12" t="s">
        <v>8397</v>
      </c>
      <c r="B12">
        <f>COUNTIFS(Goal, "&gt;45000", Goal, "&lt;49999", State, "=successful")</f>
        <v>3</v>
      </c>
      <c r="C12">
        <f>COUNTIFS(Goal, "&gt;45000", Goal, "&lt;49999", State, "=failed")</f>
        <v>5</v>
      </c>
      <c r="D12">
        <f>COUNTIFS(Goal, "&gt;45000", Goal, "&lt;49999", State, "=canceled")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2">
      <c r="A13" t="s">
        <v>8398</v>
      </c>
      <c r="B13">
        <f>COUNTIFS(Goal, "&gt;50000", State, "=successful")</f>
        <v>55</v>
      </c>
      <c r="C13">
        <f>COUNTIFS(Goal, "&gt;50000", State, "=failed")</f>
        <v>198</v>
      </c>
      <c r="D13">
        <f>COUNTIFS(Goal, "&gt;50000", State, "=canceled")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Successful Subcampaigns</vt:lpstr>
      <vt:lpstr>Successful Campaigns</vt:lpstr>
      <vt:lpstr>Outcomes by Date</vt:lpstr>
      <vt:lpstr>Raw Data</vt:lpstr>
      <vt:lpstr>Success Rate vs Goal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2019-11-18T02:18:55Z</dcterms:modified>
</cp:coreProperties>
</file>