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SD\ACPS\GITHUB\ACPS-Lab\Docs\"/>
    </mc:Choice>
  </mc:AlternateContent>
  <xr:revisionPtr revIDLastSave="0" documentId="8_{643C0F36-42DF-4C78-A47C-C74018DEAA0B}" xr6:coauthVersionLast="47" xr6:coauthVersionMax="47" xr10:uidLastSave="{00000000-0000-0000-0000-000000000000}"/>
  <bookViews>
    <workbookView xWindow="-120" yWindow="-120" windowWidth="20730" windowHeight="11760" activeTab="2" xr2:uid="{FEC679AF-2770-47AF-8F0C-58B44241A98C}"/>
  </bookViews>
  <sheets>
    <sheet name="Overview" sheetId="1" r:id="rId1"/>
    <sheet name="Access Control System" sheetId="3" r:id="rId2"/>
    <sheet name="Contactless Thrmometer" sheetId="6" r:id="rId3"/>
    <sheet name="Energy Management System" sheetId="14" r:id="rId4"/>
    <sheet name="Fire and Smoke Detector" sheetId="5" r:id="rId5"/>
    <sheet name="Local Weather Monitoring System" sheetId="2" r:id="rId6"/>
    <sheet name="Light Intensity, Loud Noise and" sheetId="7" r:id="rId7"/>
    <sheet name="Motion Detector" sheetId="8" r:id="rId8"/>
    <sheet name="Obstacle Detector" sheetId="9" r:id="rId9"/>
    <sheet name="Orientation, Free Fall and Cras" sheetId="10" r:id="rId10"/>
    <sheet name="Temperature Control System" sheetId="11" r:id="rId11"/>
    <sheet name="Vibration and Shock Detector" sheetId="12" r:id="rId12"/>
    <sheet name="Voice Based Assistance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4" l="1"/>
  <c r="E5" i="14"/>
  <c r="E6" i="14"/>
  <c r="E7" i="14"/>
  <c r="E8" i="14"/>
  <c r="E9" i="14"/>
  <c r="E10" i="14"/>
  <c r="E11" i="14"/>
  <c r="E12" i="14"/>
  <c r="E13" i="14"/>
  <c r="E14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C30" i="14"/>
  <c r="E14" i="13"/>
  <c r="E5" i="13"/>
  <c r="E6" i="13"/>
  <c r="E7" i="13"/>
  <c r="E8" i="13"/>
  <c r="E9" i="13"/>
  <c r="E10" i="13"/>
  <c r="E11" i="13"/>
  <c r="E12" i="13"/>
  <c r="E13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C31" i="13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C26" i="12"/>
  <c r="E11" i="11"/>
  <c r="E5" i="11"/>
  <c r="E6" i="11"/>
  <c r="E7" i="11"/>
  <c r="E8" i="11"/>
  <c r="E9" i="11"/>
  <c r="E10" i="11"/>
  <c r="E12" i="11"/>
  <c r="E13" i="11"/>
  <c r="E14" i="11"/>
  <c r="E15" i="11"/>
  <c r="E16" i="11"/>
  <c r="E17" i="11"/>
  <c r="E27" i="11" s="1"/>
  <c r="E18" i="11"/>
  <c r="E19" i="11"/>
  <c r="E20" i="11"/>
  <c r="E21" i="11"/>
  <c r="E22" i="11"/>
  <c r="E23" i="11"/>
  <c r="E24" i="11"/>
  <c r="E25" i="11"/>
  <c r="E26" i="11"/>
  <c r="C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26" i="10" s="1"/>
  <c r="C27" i="11"/>
  <c r="C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C26" i="8"/>
  <c r="E6" i="8"/>
  <c r="E5" i="8"/>
  <c r="E27" i="7"/>
  <c r="C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7" i="6"/>
  <c r="E6" i="6"/>
  <c r="C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" i="6"/>
  <c r="E7" i="5"/>
  <c r="C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6" i="5"/>
  <c r="E5" i="5"/>
  <c r="E12" i="3"/>
  <c r="E10" i="3"/>
  <c r="E8" i="3"/>
  <c r="E9" i="3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C28" i="3"/>
  <c r="E27" i="3"/>
  <c r="E26" i="3"/>
  <c r="E25" i="3"/>
  <c r="E24" i="3"/>
  <c r="E23" i="3"/>
  <c r="E22" i="3"/>
  <c r="E21" i="3"/>
  <c r="E20" i="3"/>
  <c r="E19" i="3"/>
  <c r="E18" i="3"/>
  <c r="E16" i="3"/>
  <c r="E15" i="3"/>
  <c r="E14" i="3"/>
  <c r="E13" i="3"/>
  <c r="E11" i="3"/>
  <c r="E17" i="3"/>
  <c r="E7" i="3"/>
  <c r="E6" i="3"/>
  <c r="E5" i="3"/>
  <c r="C26" i="2"/>
  <c r="E5" i="2"/>
  <c r="E30" i="14" l="1"/>
  <c r="E31" i="13"/>
  <c r="E26" i="9"/>
  <c r="E26" i="8"/>
  <c r="E29" i="6"/>
  <c r="E27" i="5"/>
  <c r="E28" i="3"/>
  <c r="E26" i="2"/>
</calcChain>
</file>

<file path=xl/sharedStrings.xml><?xml version="1.0" encoding="utf-8"?>
<sst xmlns="http://schemas.openxmlformats.org/spreadsheetml/2006/main" count="420" uniqueCount="125">
  <si>
    <t>IP</t>
  </si>
  <si>
    <t>SR No</t>
  </si>
  <si>
    <t>Obstacle Detector</t>
  </si>
  <si>
    <t>Fire and Smoke Detector</t>
  </si>
  <si>
    <t>Motion Detector</t>
  </si>
  <si>
    <t>Access Control System</t>
  </si>
  <si>
    <t>Temperature Control System</t>
  </si>
  <si>
    <t>Vibration and Shock Detector</t>
  </si>
  <si>
    <t>10.100.80.35</t>
  </si>
  <si>
    <t>10.100.80.36</t>
  </si>
  <si>
    <t>10.100.80.37</t>
  </si>
  <si>
    <t>10.100.80.38</t>
  </si>
  <si>
    <t>10.100.80.39</t>
  </si>
  <si>
    <t>10.100.80.40</t>
  </si>
  <si>
    <t>10.100.80.41</t>
  </si>
  <si>
    <t>10.100.80.42</t>
  </si>
  <si>
    <t>10.100.80.43</t>
  </si>
  <si>
    <t>10.100.80.44</t>
  </si>
  <si>
    <t>10.100.80.45</t>
  </si>
  <si>
    <t>10.100.80.46</t>
  </si>
  <si>
    <t>SR NO.</t>
  </si>
  <si>
    <t>QTY</t>
  </si>
  <si>
    <t>COMPONENT NAME</t>
  </si>
  <si>
    <t>TOTAL PRICE</t>
  </si>
  <si>
    <t>Total</t>
  </si>
  <si>
    <t>Arduino Nano 33 IoT Controller</t>
  </si>
  <si>
    <t>AM2301 Capacitive Digital Temperature &amp; Humidity Sensor</t>
  </si>
  <si>
    <t>BMP280 Barometric Pressure and Altitude Sensor</t>
  </si>
  <si>
    <t>0.96inch 128×64 OLED 4 Pin Display Module</t>
  </si>
  <si>
    <t>MTS-202 6Amps 2 Position Toggle Switch</t>
  </si>
  <si>
    <t>LM7805 IC - 5V Positive Voltage Regulator IC</t>
  </si>
  <si>
    <t>2.54mm 1×40 Pin Female Single Row Header Strip</t>
  </si>
  <si>
    <t>0.1uF (104) Ceramic Capacitor</t>
  </si>
  <si>
    <t>0.33uF (334) Ceramic Capacitor</t>
  </si>
  <si>
    <t>JST SH 4 pin Connector 2mm Pitch</t>
  </si>
  <si>
    <t>DS3231 Real Time Clock Module</t>
  </si>
  <si>
    <t>Clear Acrylic Sheet (500 sq cm)</t>
  </si>
  <si>
    <t>Black Acrylic Sheet (100 sq cm)</t>
  </si>
  <si>
    <t>Female DC Power Jack PCB Mount</t>
  </si>
  <si>
    <t>7x9cm Universal PCB Prototype Board Double-Sided 2.54mm Hole pitch</t>
  </si>
  <si>
    <t>Laser Cut Service (1 Hr)</t>
  </si>
  <si>
    <t>M3X10MM Male to Female Nylon Stud</t>
  </si>
  <si>
    <t>Wire (1m)</t>
  </si>
  <si>
    <t>M3 Nylon Nut </t>
  </si>
  <si>
    <t>M3X10mm Nylon Screw</t>
  </si>
  <si>
    <t>Soldering Service (1Hr)</t>
  </si>
  <si>
    <t>Bill of Material (BoM)</t>
  </si>
  <si>
    <t>UNIT COST
(Inc. GST)</t>
  </si>
  <si>
    <t>NAME</t>
  </si>
  <si>
    <t>NODE DETAILS</t>
  </si>
  <si>
    <t>DASHBOARD LINK</t>
  </si>
  <si>
    <t>Raspberry Pi Pico W Controller</t>
  </si>
  <si>
    <t>RFID Reader/Writer RC522 SPI S50 with 13.56MHz RFID Card and Tag</t>
  </si>
  <si>
    <t>5V Active Buzzer</t>
  </si>
  <si>
    <t>TowerPro SG90 1.2kgCm 180 Degree Rotation Servo Motor</t>
  </si>
  <si>
    <t>5mm Red LED</t>
  </si>
  <si>
    <t>5mm Green LED</t>
  </si>
  <si>
    <t>JST SH 2 pin Connector 2mm Pitch</t>
  </si>
  <si>
    <t>Arduino MKR Wi-fi 1010  Controller</t>
  </si>
  <si>
    <t>IR Based Flame Sensor Module</t>
  </si>
  <si>
    <t>MQ2 Flammable Gas and Smoke Sensor Module</t>
  </si>
  <si>
    <t>JST SH 3 pin Connector 2mm Pitch</t>
  </si>
  <si>
    <t>Teensy 4.1 Development Board Controller</t>
  </si>
  <si>
    <t>0.91 inch 128×32 Blue OLED Display Module with I2C/IIC Serial Interface</t>
  </si>
  <si>
    <t>MLX90614 ESF Non-Contact Infrared Temperature Measurement Module</t>
  </si>
  <si>
    <t>12x12x7.3mm Tactile Push Button Switch</t>
  </si>
  <si>
    <t>ESP8266 Bread Board Adapter</t>
  </si>
  <si>
    <t>ESP-01 ESP8266 Serial WIFI Wireless Transceiver Module</t>
  </si>
  <si>
    <t>Contactless Thermometer</t>
  </si>
  <si>
    <t>Energy Management System</t>
  </si>
  <si>
    <t>DEVICE ACCESS TOKEN</t>
  </si>
  <si>
    <t>XbhsogGbhVLgYrHSJtB1</t>
  </si>
  <si>
    <t>Voice Based Assistance</t>
  </si>
  <si>
    <t>Orientation Visualizer, Free Fall and Crash Detector</t>
  </si>
  <si>
    <t>Light Intensity, Loud Noise and Color Detector</t>
  </si>
  <si>
    <t>Local Weather Station</t>
  </si>
  <si>
    <t>nmiEJMmAf1xhG30cT6cu</t>
  </si>
  <si>
    <t>oMAB7O8B0LkQvHkzSxvY</t>
  </si>
  <si>
    <t>m314FQf8U6vq6N2sE2fE</t>
  </si>
  <si>
    <t>nOqz1O7R0S1NnLq42i7T</t>
  </si>
  <si>
    <t>TMMdzP4UaqyZw4I3suXP</t>
  </si>
  <si>
    <t>L9dOkkknZXgittW0WAIh</t>
  </si>
  <si>
    <t>MexxMcLCT4RCjk9IdKO3</t>
  </si>
  <si>
    <t>8ZUAtcOeTtOzaviknlfT</t>
  </si>
  <si>
    <t>LKU1TKOLo9UL9Rt1zO8T</t>
  </si>
  <si>
    <t>lAYoHsFrPwAgzbiyie6o</t>
  </si>
  <si>
    <t>Prl5gJ8FQ5C1pmPPaVAU</t>
  </si>
  <si>
    <t>http://10.100.80.25:8090/dashboards/36863f60-4262-11ee-9183-c3b92bdae8e2</t>
  </si>
  <si>
    <t>http://10.100.80.25:8090/dashboards/4f735fd0-4267-11ee-9183-c3b92bdae8e2</t>
  </si>
  <si>
    <t>http://10.100.80.25:8090/dashboards/38b066d0-426c-11ee-9183-c3b92bdae8e2</t>
  </si>
  <si>
    <t>http://10.100.80.25:8090/dashboards/ed1b4150-4274-11ee-9183-c3b92bdae8e2</t>
  </si>
  <si>
    <t>http://10.100.80.25:8090/dashboards/2a604e00-4277-11ee-9183-c3b92bdae8e2</t>
  </si>
  <si>
    <t>http://10.100.80.25:8090/dashboards/b67534a0-4277-11ee-9183-c3b92bdae8e2</t>
  </si>
  <si>
    <t>http://10.100.80.25:8090/dashboards/4bf9eb50-4279-11ee-9183-c3b92bdae8e2</t>
  </si>
  <si>
    <t>http://10.100.80.25:8090/dashboards/2693c360-427c-11ee-9183-c3b92bdae8e2</t>
  </si>
  <si>
    <t>http://10.100.80.25:8090/dashboards/fa4527a0-427f-11ee-9183-c3b92bdae8e2</t>
  </si>
  <si>
    <t>http://10.100.80.25:8090/dashboards/455a9030-4303-11ee-8330-f7876252e120</t>
  </si>
  <si>
    <t>http://10.100.80.25:8090/dashboards/73b68b50-4303-11ee-8330-f7876252e120</t>
  </si>
  <si>
    <t>http://10.100.80.25:8090/dashboards/3d547020-43f0-11ee-8330-f7876252e120</t>
  </si>
  <si>
    <t>CONTROLLER</t>
  </si>
  <si>
    <t>Raspberry Pi Pico W</t>
  </si>
  <si>
    <t>Teensy 4.1</t>
  </si>
  <si>
    <t>ESP32</t>
  </si>
  <si>
    <t>Arduino MKR 1010</t>
  </si>
  <si>
    <t>Arduino Nano 33 IoT</t>
  </si>
  <si>
    <t>ESP8266</t>
  </si>
  <si>
    <t>Ai Thinker NodeMCU-ESP8266 Development Board</t>
  </si>
  <si>
    <t>Grove - PIR Motion Sensor - Seeed Studio Official</t>
  </si>
  <si>
    <t>ESP-WROOM-32  Controller</t>
  </si>
  <si>
    <t>Ultrasonic Sensor HCSR-04</t>
  </si>
  <si>
    <t>MPU9250 9-Axis Attitude Gyro Accelerator Magnetometer Sensor Module</t>
  </si>
  <si>
    <t>Dfrobot Temperature Sensor Module LM35 Gravity Series</t>
  </si>
  <si>
    <t>SeeedStudio Grove Relay</t>
  </si>
  <si>
    <t>3007 PI-Fan</t>
  </si>
  <si>
    <t>Vibration sensor module - SW 420</t>
  </si>
  <si>
    <t>MAX4466 Electret Microphone Amplifier with Adjustable Gain Module</t>
  </si>
  <si>
    <t>5mm Yellow LED</t>
  </si>
  <si>
    <t>ACS712 20AMP Ac/DC Current Sensor</t>
  </si>
  <si>
    <t>DC Voltage Sensor 0V to 25V</t>
  </si>
  <si>
    <t>Incandescent bulb</t>
  </si>
  <si>
    <t>Power Resistor (5 Ohm, 2 W)</t>
  </si>
  <si>
    <t>Cytron Enhanced 13Amp DC Motor Driver</t>
  </si>
  <si>
    <t>DC Motor</t>
  </si>
  <si>
    <t>Plastic Fan</t>
  </si>
  <si>
    <t>DC-DC Buck Converter (5V, 5A)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</si>
</sst>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1" applyNumberFormat="1" applyFont="1" applyAlignment="1"/>
    <xf numFmtId="164" fontId="0" fillId="0" borderId="0" xfId="0" applyNumberFormat="1"/>
    <xf numFmtId="164" fontId="0" fillId="0" borderId="0" xfId="0" applyNumberFormat="1" applyAlignment="1">
      <alignment vertical="top"/>
    </xf>
    <xf numFmtId="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top"/>
    </xf>
    <xf numFmtId="2" fontId="0" fillId="0" borderId="0" xfId="1" applyNumberFormat="1" applyFont="1" applyAlignment="1"/>
    <xf numFmtId="0" fontId="0" fillId="0" borderId="0" xfId="0" applyAlignment="1">
      <alignment wrapText="1"/>
    </xf>
    <xf numFmtId="164" fontId="0" fillId="0" borderId="0" xfId="1" applyNumberFormat="1" applyFont="1" applyAlignment="1">
      <alignment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159"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&quot;₹&quot;\ #,##0.00"/>
      <alignment horizontal="general" vertical="top" textRotation="0" wrapText="0" indent="0" justifyLastLine="0" shrinkToFit="0" readingOrder="0"/>
    </dxf>
    <dxf>
      <numFmt numFmtId="164" formatCode="&quot;₹&quot;\ #,##0.00"/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" formatCode="0.00"/>
      <alignment horizontal="general" vertical="bottom" textRotation="0" wrapText="0" indent="0" justifyLastLine="0" shrinkToFit="0" readingOrder="0"/>
    </dxf>
    <dxf>
      <numFmt numFmtId="1" formatCode="0"/>
      <alignment horizontal="center" vertical="top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DF97A7-B8E2-491A-B8FC-282D8D158F48}" name="Table1" displayName="Table1" ref="A4:F16" totalsRowShown="0" headerRowDxfId="158">
  <autoFilter ref="A4:F16" xr:uid="{5BDF97A7-B8E2-491A-B8FC-282D8D158F48}"/>
  <sortState xmlns:xlrd2="http://schemas.microsoft.com/office/spreadsheetml/2017/richdata2" ref="A5:C16">
    <sortCondition ref="B4:B16"/>
  </sortState>
  <tableColumns count="6">
    <tableColumn id="1" xr3:uid="{E4B1DA39-F1A4-4273-9436-F0C2D5CBD748}" name="SR No" dataDxfId="157"/>
    <tableColumn id="2" xr3:uid="{C3E916C4-74F7-4953-A66F-EA6C1EC3019F}" name="NAME"/>
    <tableColumn id="3" xr3:uid="{A671B9E2-DBD3-41A3-9D51-1132E396A50B}" name="IP"/>
    <tableColumn id="6" xr3:uid="{9151ED13-670E-4290-BAA1-0B7BF066F0AC}" name="CONTROLLER"/>
    <tableColumn id="5" xr3:uid="{FC0FE608-156B-41DB-8DA6-130FB7A51AFF}" name="DEVICE ACCESS TOKEN" dataDxfId="156"/>
    <tableColumn id="4" xr3:uid="{FB36AE97-782C-4AF4-B310-4AC6E457767B}" name="DASHBOARD LINK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3C39F86-515E-4956-84C0-F264E8B4B5BC}" name="Table245911" displayName="Table245911" ref="A4:E26" totalsRowCount="1" headerRowDxfId="51" dataDxfId="50" totalsRowDxfId="49">
  <autoFilter ref="A4:E25" xr:uid="{C3C39F86-515E-4956-84C0-F264E8B4B5BC}"/>
  <tableColumns count="5">
    <tableColumn id="1" xr3:uid="{F0FE184B-A80F-4A59-AC7F-D7EF867BE7DE}" name="SR NO." totalsRowLabel="Total" dataDxfId="48" totalsRowDxfId="47"/>
    <tableColumn id="2" xr3:uid="{4266A0E4-0CD9-491E-A76D-3E949270ACA3}" name="COMPONENT NAME" dataDxfId="46" totalsRowDxfId="45"/>
    <tableColumn id="3" xr3:uid="{D171EAB8-FA30-46E1-A05F-9293EDBEBB0B}" name="QTY" totalsRowFunction="sum" dataDxfId="44" totalsRowDxfId="43"/>
    <tableColumn id="4" xr3:uid="{0D59464D-7283-456B-A7B1-C69B88E94D68}" name="UNIT COST_x000a_(Inc. GST)" dataDxfId="42" totalsRowDxfId="41"/>
    <tableColumn id="5" xr3:uid="{7198221D-2D91-4527-B71B-A80FB9C2A84E}" name="TOTAL PRICE" totalsRowFunction="sum" dataDxfId="40" totalsRowDxfId="39">
      <calculatedColumnFormula>Table245911[[#This Row],[QTY]]*Table245911[[#This Row],[UNIT COST
(Inc. GST)]]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24801CD-1A7D-4AC5-B556-88C88744EF73}" name="Table210" displayName="Table210" ref="A4:E27" totalsRowCount="1" headerRowDxfId="38" dataDxfId="37" totalsRowDxfId="36">
  <autoFilter ref="A4:E26" xr:uid="{024801CD-1A7D-4AC5-B556-88C88744EF73}"/>
  <tableColumns count="5">
    <tableColumn id="1" xr3:uid="{1522B083-402E-4CBA-A560-608F0DB47A5F}" name="SR NO." totalsRowLabel="Total" dataDxfId="35" totalsRowDxfId="34"/>
    <tableColumn id="2" xr3:uid="{A8FA0215-E577-42F3-864B-82E657EBB77A}" name="COMPONENT NAME" dataDxfId="33" totalsRowDxfId="32"/>
    <tableColumn id="3" xr3:uid="{739B1CAA-EE60-4336-8926-E746A21A9080}" name="QTY" totalsRowFunction="sum" dataDxfId="31" totalsRowDxfId="30"/>
    <tableColumn id="4" xr3:uid="{E817C94A-5452-4BAE-8546-A6C735219D1F}" name="UNIT COST_x000a_(Inc. GST)" dataDxfId="29" totalsRowDxfId="28"/>
    <tableColumn id="5" xr3:uid="{89052CF3-B36C-433F-8D75-EFCF99BD03A5}" name="TOTAL PRICE" totalsRowFunction="sum" dataDxfId="27" totalsRowDxfId="26">
      <calculatedColumnFormula>Table210[[#This Row],[QTY]]*Table210[[#This Row],[UNIT COST
(Inc. GST)]]</calculatedColumnFormula>
    </tableColumn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1ED48D-EE17-4614-A7E8-6E0EF6D51CCB}" name="Table245912" displayName="Table245912" ref="A4:E26" totalsRowCount="1" headerRowDxfId="25" dataDxfId="24" totalsRowDxfId="23">
  <autoFilter ref="A4:E25" xr:uid="{671ED48D-EE17-4614-A7E8-6E0EF6D51CCB}"/>
  <tableColumns count="5">
    <tableColumn id="1" xr3:uid="{E1E5864D-54AA-4088-A4C6-E61F1C65610F}" name="SR NO." totalsRowLabel="Total" dataDxfId="22" totalsRowDxfId="21"/>
    <tableColumn id="2" xr3:uid="{E105EF97-2073-4AE1-83CC-B10479A4B31F}" name="COMPONENT NAME" dataDxfId="20" totalsRowDxfId="19"/>
    <tableColumn id="3" xr3:uid="{05712E7C-DBDD-4C71-841A-45A6ED9EE108}" name="QTY" totalsRowFunction="sum" dataDxfId="18" totalsRowDxfId="17"/>
    <tableColumn id="4" xr3:uid="{B10940E8-6A36-4DA1-8BD1-F699C7BB9336}" name="UNIT COST_x000a_(Inc. GST)" dataDxfId="16" totalsRowDxfId="15"/>
    <tableColumn id="5" xr3:uid="{5654D2CF-D09F-4D6A-8C92-9D4FB75620D7}" name="TOTAL PRICE" totalsRowFunction="sum" dataDxfId="14" totalsRowDxfId="13">
      <calculatedColumnFormula>Table245912[[#This Row],[QTY]]*Table245912[[#This Row],[UNIT COST
(Inc. GST)]]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F5137E7-A761-4CFE-A4FB-4DED0302E4A3}" name="Table245613" displayName="Table245613" ref="A4:E31" totalsRowCount="1" headerRowDxfId="12" dataDxfId="11" totalsRowDxfId="10">
  <autoFilter ref="A4:E30" xr:uid="{4F5137E7-A761-4CFE-A4FB-4DED0302E4A3}"/>
  <tableColumns count="5">
    <tableColumn id="1" xr3:uid="{1203C450-5439-4009-9289-BEFA4A40B95E}" name="SR NO." totalsRowLabel="Total" dataDxfId="9" totalsRowDxfId="8"/>
    <tableColumn id="2" xr3:uid="{DA42BBCD-5AE6-48AE-8501-F81F11B7F8D0}" name="COMPONENT NAME" dataDxfId="7" totalsRowDxfId="6"/>
    <tableColumn id="3" xr3:uid="{51DA9204-FEBD-4353-8AE2-C6EFE82EC971}" name="QTY" totalsRowFunction="sum" dataDxfId="5" totalsRowDxfId="4"/>
    <tableColumn id="4" xr3:uid="{6DD56E54-A342-4F1E-A163-224DD4F75F0D}" name="UNIT COST_x000a_(Inc. GST)" dataDxfId="3" totalsRowDxfId="2"/>
    <tableColumn id="5" xr3:uid="{19819435-51C1-4B2B-B4F3-1A91E63B0417}" name="TOTAL PRICE" totalsRowFunction="sum" dataDxfId="1" totalsRowDxfId="0">
      <calculatedColumnFormula>Table245613[[#This Row],[QTY]]*Table245613[[#This Row],[UNIT COST
(Inc. GST)]]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AC3DD0C-24E1-4FDD-9B87-E8CB78691380}" name="Table24" displayName="Table24" ref="A4:E28" totalsRowCount="1" headerRowDxfId="155" dataDxfId="154" totalsRowDxfId="153">
  <autoFilter ref="A4:E27" xr:uid="{7AC3DD0C-24E1-4FDD-9B87-E8CB78691380}"/>
  <tableColumns count="5">
    <tableColumn id="1" xr3:uid="{37FA3776-6A96-46C4-AD30-613AF79768E7}" name="SR NO." totalsRowLabel="Total" dataDxfId="152" totalsRowDxfId="151"/>
    <tableColumn id="2" xr3:uid="{7688A193-BB9A-4DB0-8012-74AED6773699}" name="COMPONENT NAME" dataDxfId="150" totalsRowDxfId="149"/>
    <tableColumn id="3" xr3:uid="{CC87644A-1031-46B3-B53C-9B27148BBEED}" name="QTY" totalsRowFunction="sum" dataDxfId="148" totalsRowDxfId="147"/>
    <tableColumn id="4" xr3:uid="{A518163F-5561-48C4-B4D7-A03E92553251}" name="UNIT COST_x000a_(Inc. GST)" dataDxfId="146" totalsRowDxfId="145"/>
    <tableColumn id="5" xr3:uid="{89741A71-7852-44C9-BBE0-CA8289C3988E}" name="TOTAL PRICE" totalsRowFunction="sum" dataDxfId="144" totalsRowDxfId="143">
      <calculatedColumnFormula>Table24[[#This Row],[QTY]]*Table24[[#This Row],[UNIT COST
(Inc. GST)]]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1C57053-B05A-4996-A3B2-F2287A35ABAB}" name="Table2456" displayName="Table2456" ref="A4:E29" totalsRowCount="1" headerRowDxfId="142" dataDxfId="141" totalsRowDxfId="140">
  <autoFilter ref="A4:E28" xr:uid="{41C57053-B05A-4996-A3B2-F2287A35ABAB}"/>
  <tableColumns count="5">
    <tableColumn id="1" xr3:uid="{C19176DD-4C97-40C2-923C-427D942C0C69}" name="SR NO." totalsRowLabel="Total" dataDxfId="139" totalsRowDxfId="138"/>
    <tableColumn id="2" xr3:uid="{A5D18448-2ADF-41DE-8B60-C363BBF2ECC1}" name="COMPONENT NAME" dataDxfId="137" totalsRowDxfId="136"/>
    <tableColumn id="3" xr3:uid="{C641ABD9-F3FD-4756-B9A3-65E9E749EB14}" name="QTY" totalsRowFunction="sum" dataDxfId="135" totalsRowDxfId="134"/>
    <tableColumn id="4" xr3:uid="{C619AABF-0DDB-45B1-B8CB-4EE4C5DAD18F}" name="UNIT COST_x000a_(Inc. GST)" dataDxfId="133" totalsRowDxfId="132"/>
    <tableColumn id="5" xr3:uid="{47B5ED2A-0578-4430-A694-61142DDB32A6}" name="TOTAL PRICE" totalsRowFunction="sum" dataDxfId="131" totalsRowDxfId="130">
      <calculatedColumnFormula>Table2456[[#This Row],[QTY]]*Table2456[[#This Row],[UNIT COST
(Inc. GST)]]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B101C69-F887-4981-A08D-08717E4C6F2F}" name="Table245914" displayName="Table245914" ref="A4:E30" totalsRowCount="1" headerRowDxfId="129" dataDxfId="128" totalsRowDxfId="127">
  <autoFilter ref="A4:E29" xr:uid="{4B101C69-F887-4981-A08D-08717E4C6F2F}"/>
  <tableColumns count="5">
    <tableColumn id="1" xr3:uid="{BCDC22E3-FC18-4A69-84E4-4CAE32F67C27}" name="SR NO." totalsRowLabel="Total" dataDxfId="126" totalsRowDxfId="125"/>
    <tableColumn id="2" xr3:uid="{3BDEC37B-CB32-41E9-9B5D-18FA81604A99}" name="COMPONENT NAME" dataDxfId="124" totalsRowDxfId="123"/>
    <tableColumn id="3" xr3:uid="{D168E6B3-97EA-429C-A501-7A3620EC3E80}" name="QTY" totalsRowFunction="sum" dataDxfId="122" totalsRowDxfId="121"/>
    <tableColumn id="4" xr3:uid="{ED2DF1E2-520C-4A06-A7B5-D52094FA65D9}" name="UNIT COST_x000a_(Inc. GST)" dataDxfId="120" totalsRowDxfId="119"/>
    <tableColumn id="5" xr3:uid="{9D041E7D-C6C2-4152-BEDB-10392D85B4BB}" name="TOTAL PRICE" totalsRowFunction="sum" dataDxfId="118" totalsRowDxfId="117">
      <calculatedColumnFormula>Table245914[[#This Row],[QTY]]*Table245914[[#This Row],[UNIT COST
(Inc. GST)]]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FE0F2D-F1E3-44E9-B6F2-5833349F4C65}" name="Table245" displayName="Table245" ref="A4:E27" totalsRowCount="1" headerRowDxfId="116" dataDxfId="115" totalsRowDxfId="114">
  <autoFilter ref="A4:E26" xr:uid="{E0FE0F2D-F1E3-44E9-B6F2-5833349F4C65}"/>
  <tableColumns count="5">
    <tableColumn id="1" xr3:uid="{C4D565DD-4D55-4CF4-893E-70907EDAAD2F}" name="SR NO." totalsRowLabel="Total" dataDxfId="113" totalsRowDxfId="112"/>
    <tableColumn id="2" xr3:uid="{A551F8CE-331A-4F4A-86D9-E98360CAAEFA}" name="COMPONENT NAME" dataDxfId="111" totalsRowDxfId="110"/>
    <tableColumn id="3" xr3:uid="{86DE9CBC-C67C-4A6D-8BB7-CCD45FC0B31E}" name="QTY" totalsRowFunction="sum" dataDxfId="109" totalsRowDxfId="108"/>
    <tableColumn id="4" xr3:uid="{E9B90944-E5C1-4023-9AB7-652B7CF553A7}" name="UNIT COST_x000a_(Inc. GST)" dataDxfId="107" totalsRowDxfId="106"/>
    <tableColumn id="5" xr3:uid="{0F12A176-6718-4FDC-808D-1603F1310B8A}" name="TOTAL PRICE" totalsRowFunction="sum" dataDxfId="105" totalsRowDxfId="104">
      <calculatedColumnFormula>Table245[[#This Row],[QTY]]*Table245[[#This Row],[UNIT COST
(Inc. GST)]]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3B8E8E-DAE1-4295-9CE2-C9A4A0F2F481}" name="Table2" displayName="Table2" ref="A4:E26" totalsRowCount="1" headerRowDxfId="103" dataDxfId="102" totalsRowDxfId="101">
  <autoFilter ref="A4:E25" xr:uid="{643B8E8E-DAE1-4295-9CE2-C9A4A0F2F481}"/>
  <tableColumns count="5">
    <tableColumn id="1" xr3:uid="{73F967B2-3878-4821-814E-63E6C2E93F8E}" name="SR NO." totalsRowLabel="Total" dataDxfId="100" totalsRowDxfId="99"/>
    <tableColumn id="2" xr3:uid="{F268169A-8935-49B4-B207-C7EE2E3894AD}" name="COMPONENT NAME" dataDxfId="98" totalsRowDxfId="97"/>
    <tableColumn id="3" xr3:uid="{F420C793-7944-4811-BDF6-4002CD0A2D81}" name="QTY" totalsRowFunction="sum" dataDxfId="96" totalsRowDxfId="95"/>
    <tableColumn id="4" xr3:uid="{9DD45D5A-CBEE-4FB2-AB9E-3732B458905D}" name="UNIT COST_x000a_(Inc. GST)" dataDxfId="94" totalsRowDxfId="93"/>
    <tableColumn id="5" xr3:uid="{E92BC02E-8E74-41D1-91D6-2372FACF65E6}" name="TOTAL PRICE" totalsRowFunction="sum" dataDxfId="92" totalsRowDxfId="91">
      <calculatedColumnFormula>Table2[[#This Row],[QTY]]*Table2[[#This Row],[UNIT COST
(Inc. GST)]]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5E063A-F1B6-4D9C-89C5-C0B873E28305}" name="Table2457" displayName="Table2457" ref="A4:E27" totalsRowCount="1" headerRowDxfId="90" dataDxfId="89" totalsRowDxfId="88">
  <autoFilter ref="A4:E26" xr:uid="{E35E063A-F1B6-4D9C-89C5-C0B873E28305}"/>
  <tableColumns count="5">
    <tableColumn id="1" xr3:uid="{AD962A90-BA55-4146-8CCA-9B8F9B8CD94B}" name="SR NO." totalsRowLabel="Total" dataDxfId="87" totalsRowDxfId="86"/>
    <tableColumn id="2" xr3:uid="{CD12F423-16D3-47AF-9EEA-CAD24D54097F}" name="COMPONENT NAME" dataDxfId="85" totalsRowDxfId="84"/>
    <tableColumn id="3" xr3:uid="{35A28C59-2899-49DA-86E7-C9BE9746491C}" name="QTY" totalsRowFunction="sum" dataDxfId="83" totalsRowDxfId="82"/>
    <tableColumn id="4" xr3:uid="{9D3A8B9F-3737-4F44-8141-2198DBD659BA}" name="UNIT COST_x000a_(Inc. GST)" dataDxfId="81" totalsRowDxfId="80"/>
    <tableColumn id="5" xr3:uid="{04CF09AE-D607-43FD-9F85-074689CD069D}" name="TOTAL PRICE" totalsRowFunction="sum" dataDxfId="79" totalsRowDxfId="78">
      <calculatedColumnFormula>Table2457[[#This Row],[QTY]]*Table2457[[#This Row],[UNIT COST
(Inc. GST)]]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E922B11-AC3B-44F5-92F2-146F6F7861F2}" name="Table2458" displayName="Table2458" ref="A4:E26" totalsRowCount="1" headerRowDxfId="77" dataDxfId="76" totalsRowDxfId="75">
  <autoFilter ref="A4:E25" xr:uid="{8E922B11-AC3B-44F5-92F2-146F6F7861F2}"/>
  <tableColumns count="5">
    <tableColumn id="1" xr3:uid="{959DEA49-1C3E-4AE0-9CB5-419096F41E33}" name="SR NO." totalsRowLabel="Total" dataDxfId="74" totalsRowDxfId="73"/>
    <tableColumn id="2" xr3:uid="{8AE4EFEF-DD19-49FC-985C-0F334ED7DEF6}" name="COMPONENT NAME" dataDxfId="72" totalsRowDxfId="71"/>
    <tableColumn id="3" xr3:uid="{D930490B-E6D9-4690-B9B8-51251917466E}" name="QTY" totalsRowFunction="sum" dataDxfId="70" totalsRowDxfId="69"/>
    <tableColumn id="4" xr3:uid="{2DD21ED4-6E73-44E2-9BF8-C928AB9BEDE7}" name="UNIT COST_x000a_(Inc. GST)" dataDxfId="68" totalsRowDxfId="67"/>
    <tableColumn id="5" xr3:uid="{2954CA05-621F-4CBF-AD14-907D9C6847AD}" name="TOTAL PRICE" totalsRowFunction="sum" dataDxfId="66" totalsRowDxfId="65">
      <calculatedColumnFormula>Table2458[[#This Row],[QTY]]*Table2458[[#This Row],[UNIT COST
(Inc. GST)]]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3301FDA-F71B-4100-B4BC-8BEFC9F0AE68}" name="Table2459" displayName="Table2459" ref="A4:E26" totalsRowCount="1" headerRowDxfId="64" dataDxfId="63" totalsRowDxfId="62">
  <autoFilter ref="A4:E25" xr:uid="{E3301FDA-F71B-4100-B4BC-8BEFC9F0AE68}"/>
  <tableColumns count="5">
    <tableColumn id="1" xr3:uid="{847C0904-EBEB-4A45-BF2A-3E5F3C6C5A5A}" name="SR NO." totalsRowLabel="Total" dataDxfId="61" totalsRowDxfId="60"/>
    <tableColumn id="2" xr3:uid="{61C0BA16-5E6D-470C-AE76-4442642B6036}" name="COMPONENT NAME" dataDxfId="59" totalsRowDxfId="58"/>
    <tableColumn id="3" xr3:uid="{20AB43A5-4C30-4EE3-AD89-AA65C034FDC5}" name="QTY" totalsRowFunction="sum" dataDxfId="57" totalsRowDxfId="56"/>
    <tableColumn id="4" xr3:uid="{0377FB41-70B5-4C22-8958-A019C4BC986D}" name="UNIT COST_x000a_(Inc. GST)" dataDxfId="55" totalsRowDxfId="54"/>
    <tableColumn id="5" xr3:uid="{3432A516-61F0-43AF-B26C-AC20FF4F26CB}" name="TOTAL PRICE" totalsRowFunction="sum" dataDxfId="53" totalsRowDxfId="52">
      <calculatedColumnFormula>Table2459[[#This Row],[QTY]]*Table2459[[#This Row],[UNIT COST
(Inc. GST)]]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EFB2A-66A3-480F-94BD-6291BA0F971F}">
  <dimension ref="A2:F16"/>
  <sheetViews>
    <sheetView topLeftCell="A4" zoomScale="145" zoomScaleNormal="145" workbookViewId="0">
      <selection activeCell="B7" sqref="B7"/>
    </sheetView>
  </sheetViews>
  <sheetFormatPr defaultRowHeight="15" x14ac:dyDescent="0.25"/>
  <cols>
    <col min="1" max="1" width="9.140625" style="1"/>
    <col min="2" max="2" width="47.42578125" bestFit="1" customWidth="1"/>
    <col min="3" max="3" width="12.140625" bestFit="1" customWidth="1"/>
    <col min="4" max="4" width="21" bestFit="1" customWidth="1"/>
    <col min="5" max="5" width="31.7109375" style="1" bestFit="1" customWidth="1"/>
    <col min="6" max="6" width="71.7109375" bestFit="1" customWidth="1"/>
  </cols>
  <sheetData>
    <row r="2" spans="1:6" ht="21" x14ac:dyDescent="0.35">
      <c r="A2" s="17" t="s">
        <v>49</v>
      </c>
      <c r="B2" s="17"/>
      <c r="C2" s="17"/>
      <c r="D2" s="17"/>
      <c r="E2" s="17"/>
      <c r="F2" s="17"/>
    </row>
    <row r="4" spans="1:6" ht="18.75" x14ac:dyDescent="0.3">
      <c r="A4" s="2" t="s">
        <v>1</v>
      </c>
      <c r="B4" s="2" t="s">
        <v>48</v>
      </c>
      <c r="C4" s="2" t="s">
        <v>0</v>
      </c>
      <c r="D4" s="2" t="s">
        <v>99</v>
      </c>
      <c r="E4" s="2" t="s">
        <v>70</v>
      </c>
      <c r="F4" s="2" t="s">
        <v>50</v>
      </c>
    </row>
    <row r="5" spans="1:6" x14ac:dyDescent="0.25">
      <c r="A5" s="1">
        <v>1</v>
      </c>
      <c r="B5" t="s">
        <v>5</v>
      </c>
      <c r="C5" t="s">
        <v>8</v>
      </c>
      <c r="D5" t="s">
        <v>100</v>
      </c>
      <c r="E5" s="1" t="s">
        <v>86</v>
      </c>
      <c r="F5" t="s">
        <v>97</v>
      </c>
    </row>
    <row r="6" spans="1:6" x14ac:dyDescent="0.25">
      <c r="A6" s="1">
        <v>2</v>
      </c>
      <c r="B6" t="s">
        <v>68</v>
      </c>
      <c r="C6" t="s">
        <v>9</v>
      </c>
      <c r="D6" t="s">
        <v>101</v>
      </c>
      <c r="E6" s="1" t="s">
        <v>85</v>
      </c>
      <c r="F6" t="s">
        <v>89</v>
      </c>
    </row>
    <row r="7" spans="1:6" x14ac:dyDescent="0.25">
      <c r="A7" s="1">
        <v>3</v>
      </c>
      <c r="B7" t="s">
        <v>69</v>
      </c>
      <c r="C7" t="s">
        <v>10</v>
      </c>
      <c r="D7" t="s">
        <v>102</v>
      </c>
      <c r="E7" s="1" t="s">
        <v>84</v>
      </c>
      <c r="F7" t="s">
        <v>98</v>
      </c>
    </row>
    <row r="8" spans="1:6" x14ac:dyDescent="0.25">
      <c r="A8" s="1">
        <v>4</v>
      </c>
      <c r="B8" t="s">
        <v>3</v>
      </c>
      <c r="C8" t="s">
        <v>11</v>
      </c>
      <c r="D8" t="s">
        <v>103</v>
      </c>
      <c r="E8" s="1" t="s">
        <v>83</v>
      </c>
      <c r="F8" t="s">
        <v>91</v>
      </c>
    </row>
    <row r="9" spans="1:6" x14ac:dyDescent="0.25">
      <c r="A9" s="1">
        <v>5</v>
      </c>
      <c r="B9" t="s">
        <v>75</v>
      </c>
      <c r="C9" t="s">
        <v>12</v>
      </c>
      <c r="D9" t="s">
        <v>104</v>
      </c>
      <c r="E9" s="1" t="s">
        <v>82</v>
      </c>
      <c r="F9" t="s">
        <v>88</v>
      </c>
    </row>
    <row r="10" spans="1:6" x14ac:dyDescent="0.25">
      <c r="A10" s="1">
        <v>6</v>
      </c>
      <c r="B10" t="s">
        <v>74</v>
      </c>
      <c r="C10" t="s">
        <v>13</v>
      </c>
      <c r="D10" t="s">
        <v>103</v>
      </c>
      <c r="E10" s="1" t="s">
        <v>81</v>
      </c>
      <c r="F10" t="s">
        <v>92</v>
      </c>
    </row>
    <row r="11" spans="1:6" x14ac:dyDescent="0.25">
      <c r="A11" s="1">
        <v>7</v>
      </c>
      <c r="B11" t="s">
        <v>4</v>
      </c>
      <c r="C11" t="s">
        <v>14</v>
      </c>
      <c r="D11" t="s">
        <v>105</v>
      </c>
      <c r="E11" s="1" t="s">
        <v>80</v>
      </c>
      <c r="F11" t="s">
        <v>90</v>
      </c>
    </row>
    <row r="12" spans="1:6" x14ac:dyDescent="0.25">
      <c r="A12" s="1">
        <v>8</v>
      </c>
      <c r="B12" t="s">
        <v>2</v>
      </c>
      <c r="C12" t="s">
        <v>15</v>
      </c>
      <c r="D12" t="s">
        <v>102</v>
      </c>
      <c r="E12" s="1" t="s">
        <v>79</v>
      </c>
      <c r="F12" t="s">
        <v>95</v>
      </c>
    </row>
    <row r="13" spans="1:6" x14ac:dyDescent="0.25">
      <c r="A13" s="1">
        <v>9</v>
      </c>
      <c r="B13" t="s">
        <v>73</v>
      </c>
      <c r="C13" t="s">
        <v>16</v>
      </c>
      <c r="D13" t="s">
        <v>102</v>
      </c>
      <c r="E13" s="1" t="s">
        <v>78</v>
      </c>
      <c r="F13" t="s">
        <v>93</v>
      </c>
    </row>
    <row r="14" spans="1:6" x14ac:dyDescent="0.25">
      <c r="A14" s="1">
        <v>10</v>
      </c>
      <c r="B14" t="s">
        <v>6</v>
      </c>
      <c r="C14" t="s">
        <v>17</v>
      </c>
      <c r="D14" t="s">
        <v>104</v>
      </c>
      <c r="E14" s="1" t="s">
        <v>77</v>
      </c>
      <c r="F14" t="s">
        <v>87</v>
      </c>
    </row>
    <row r="15" spans="1:6" x14ac:dyDescent="0.25">
      <c r="A15" s="1">
        <v>11</v>
      </c>
      <c r="B15" t="s">
        <v>7</v>
      </c>
      <c r="C15" t="s">
        <v>18</v>
      </c>
      <c r="D15" t="s">
        <v>100</v>
      </c>
      <c r="E15" s="1" t="s">
        <v>76</v>
      </c>
      <c r="F15" t="s">
        <v>96</v>
      </c>
    </row>
    <row r="16" spans="1:6" x14ac:dyDescent="0.25">
      <c r="A16" s="1">
        <v>12</v>
      </c>
      <c r="B16" t="s">
        <v>72</v>
      </c>
      <c r="C16" t="s">
        <v>19</v>
      </c>
      <c r="D16" t="s">
        <v>101</v>
      </c>
      <c r="E16" s="1" t="s">
        <v>71</v>
      </c>
      <c r="F16" t="s">
        <v>94</v>
      </c>
    </row>
  </sheetData>
  <mergeCells count="1">
    <mergeCell ref="A2:F2"/>
  </mergeCells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DD66-26EA-47BC-A6CA-8DA214406BB9}">
  <dimension ref="A2:E26"/>
  <sheetViews>
    <sheetView workbookViewId="0">
      <selection activeCell="E33" sqref="E33"/>
    </sheetView>
  </sheetViews>
  <sheetFormatPr defaultColWidth="9.28515625" defaultRowHeight="15" x14ac:dyDescent="0.25"/>
  <cols>
    <col min="1" max="1" width="8.28515625" style="1" customWidth="1"/>
    <col min="2" max="2" width="65.28515625" style="7" bestFit="1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108</v>
      </c>
      <c r="C5" s="12">
        <v>1</v>
      </c>
      <c r="D5" s="9">
        <v>409.46</v>
      </c>
      <c r="E5" s="10">
        <f>Table245911[[#This Row],[QTY]]*Table245911[[#This Row],[UNIT COST
(Inc. GST)]]</f>
        <v>409.46</v>
      </c>
    </row>
    <row r="6" spans="1:5" s="3" customFormat="1" ht="15.75" customHeight="1" x14ac:dyDescent="0.25">
      <c r="A6" s="8">
        <v>2</v>
      </c>
      <c r="B6" s="7" t="s">
        <v>110</v>
      </c>
      <c r="C6" s="12">
        <v>1</v>
      </c>
      <c r="D6" s="9">
        <v>1178.82</v>
      </c>
      <c r="E6" s="10">
        <f>Table245911[[#This Row],[QTY]]*Table245911[[#This Row],[UNIT COST
(Inc. GST)]]</f>
        <v>1178.82</v>
      </c>
    </row>
    <row r="7" spans="1:5" s="3" customFormat="1" x14ac:dyDescent="0.25">
      <c r="A7" s="8">
        <v>3</v>
      </c>
      <c r="B7" s="7" t="s">
        <v>53</v>
      </c>
      <c r="C7" s="12">
        <v>1</v>
      </c>
      <c r="D7" s="9">
        <v>10.856</v>
      </c>
      <c r="E7" s="10">
        <f>Table245911[[#This Row],[QTY]]*Table245911[[#This Row],[UNIT COST
(Inc. GST)]]</f>
        <v>10.856</v>
      </c>
    </row>
    <row r="8" spans="1:5" s="3" customFormat="1" x14ac:dyDescent="0.25">
      <c r="A8" s="8">
        <v>4</v>
      </c>
      <c r="B8" s="7" t="s">
        <v>55</v>
      </c>
      <c r="C8" s="12">
        <v>1</v>
      </c>
      <c r="D8" s="9">
        <v>4.72</v>
      </c>
      <c r="E8" s="10">
        <f>Table245911[[#This Row],[QTY]]*Table245911[[#This Row],[UNIT COST
(Inc. GST)]]</f>
        <v>4.72</v>
      </c>
    </row>
    <row r="9" spans="1:5" s="3" customFormat="1" x14ac:dyDescent="0.25">
      <c r="A9" s="8">
        <v>5</v>
      </c>
      <c r="B9" s="7" t="s">
        <v>34</v>
      </c>
      <c r="C9" s="12">
        <v>1</v>
      </c>
      <c r="D9" s="9">
        <v>18</v>
      </c>
      <c r="E9" s="10">
        <f>Table245911[[#This Row],[QTY]]*Table245911[[#This Row],[UNIT COST
(Inc. GST)]]</f>
        <v>18</v>
      </c>
    </row>
    <row r="10" spans="1:5" s="3" customFormat="1" x14ac:dyDescent="0.25">
      <c r="A10" s="8">
        <v>6</v>
      </c>
      <c r="B10" s="7" t="s">
        <v>57</v>
      </c>
      <c r="C10" s="12">
        <v>2</v>
      </c>
      <c r="D10" s="9">
        <v>6</v>
      </c>
      <c r="E10" s="10">
        <f>Table245911[[#This Row],[QTY]]*Table245911[[#This Row],[UNIT COST
(Inc. GST)]]</f>
        <v>12</v>
      </c>
    </row>
    <row r="11" spans="1:5" s="3" customFormat="1" x14ac:dyDescent="0.25">
      <c r="A11" s="8">
        <v>7</v>
      </c>
      <c r="B11" s="7" t="s">
        <v>31</v>
      </c>
      <c r="C11" s="12">
        <v>1</v>
      </c>
      <c r="D11" s="9">
        <v>20</v>
      </c>
      <c r="E11" s="10">
        <f>Table245911[[#This Row],[QTY]]*Table245911[[#This Row],[UNIT COST
(Inc. GST)]]</f>
        <v>20</v>
      </c>
    </row>
    <row r="12" spans="1:5" s="3" customFormat="1" x14ac:dyDescent="0.25">
      <c r="A12" s="8">
        <v>8</v>
      </c>
      <c r="B12" s="7" t="s">
        <v>42</v>
      </c>
      <c r="C12" s="12">
        <v>2</v>
      </c>
      <c r="D12" s="9">
        <v>10</v>
      </c>
      <c r="E12" s="10">
        <f>Table245911[[#This Row],[QTY]]*Table245911[[#This Row],[UNIT COST
(Inc. GST)]]</f>
        <v>20</v>
      </c>
    </row>
    <row r="13" spans="1:5" s="3" customFormat="1" x14ac:dyDescent="0.25">
      <c r="A13" s="8">
        <v>9</v>
      </c>
      <c r="B13" s="7" t="s">
        <v>30</v>
      </c>
      <c r="C13" s="12">
        <v>1</v>
      </c>
      <c r="D13" s="9">
        <v>15</v>
      </c>
      <c r="E13" s="10">
        <f>Table245911[[#This Row],[QTY]]*Table245911[[#This Row],[UNIT COST
(Inc. GST)]]</f>
        <v>15</v>
      </c>
    </row>
    <row r="14" spans="1:5" s="3" customFormat="1" x14ac:dyDescent="0.25">
      <c r="A14" s="8">
        <v>10</v>
      </c>
      <c r="B14" s="7" t="s">
        <v>38</v>
      </c>
      <c r="C14" s="12">
        <v>1</v>
      </c>
      <c r="D14" s="9">
        <v>9.44</v>
      </c>
      <c r="E14" s="10">
        <f>Table245911[[#This Row],[QTY]]*Table245911[[#This Row],[UNIT COST
(Inc. GST)]]</f>
        <v>9.44</v>
      </c>
    </row>
    <row r="15" spans="1:5" s="3" customFormat="1" x14ac:dyDescent="0.25">
      <c r="A15" s="8">
        <v>11</v>
      </c>
      <c r="B15" s="7" t="s">
        <v>29</v>
      </c>
      <c r="C15" s="12">
        <v>1</v>
      </c>
      <c r="D15" s="9">
        <v>70.8</v>
      </c>
      <c r="E15" s="10">
        <f>Table245911[[#This Row],[QTY]]*Table245911[[#This Row],[UNIT COST
(Inc. GST)]]</f>
        <v>70.8</v>
      </c>
    </row>
    <row r="16" spans="1:5" s="3" customFormat="1" x14ac:dyDescent="0.25">
      <c r="A16" s="8">
        <v>12</v>
      </c>
      <c r="B16" s="7" t="s">
        <v>32</v>
      </c>
      <c r="C16" s="12">
        <v>1</v>
      </c>
      <c r="D16" s="9">
        <v>5</v>
      </c>
      <c r="E16" s="10">
        <f>Table245911[[#This Row],[QTY]]*Table245911[[#This Row],[UNIT COST
(Inc. GST)]]</f>
        <v>5</v>
      </c>
    </row>
    <row r="17" spans="1:5" s="3" customFormat="1" x14ac:dyDescent="0.25">
      <c r="A17" s="8">
        <v>13</v>
      </c>
      <c r="B17" s="7" t="s">
        <v>33</v>
      </c>
      <c r="C17" s="12">
        <v>1</v>
      </c>
      <c r="D17" s="9">
        <v>5</v>
      </c>
      <c r="E17" s="10">
        <f>Table245911[[#This Row],[QTY]]*Table245911[[#This Row],[UNIT COST
(Inc. GST)]]</f>
        <v>5</v>
      </c>
    </row>
    <row r="18" spans="1:5" s="3" customFormat="1" x14ac:dyDescent="0.25">
      <c r="A18" s="8">
        <v>14</v>
      </c>
      <c r="B18" s="7" t="s">
        <v>41</v>
      </c>
      <c r="C18" s="12">
        <v>4</v>
      </c>
      <c r="D18" s="9">
        <v>12.27</v>
      </c>
      <c r="E18" s="10">
        <f>Table245911[[#This Row],[QTY]]*Table245911[[#This Row],[UNIT COST
(Inc. GST)]]</f>
        <v>49.08</v>
      </c>
    </row>
    <row r="19" spans="1:5" s="3" customFormat="1" x14ac:dyDescent="0.25">
      <c r="A19" s="8">
        <v>15</v>
      </c>
      <c r="B19" s="7" t="s">
        <v>43</v>
      </c>
      <c r="C19" s="12">
        <v>4</v>
      </c>
      <c r="D19" s="9">
        <v>1.99</v>
      </c>
      <c r="E19" s="10">
        <f>Table245911[[#This Row],[QTY]]*Table245911[[#This Row],[UNIT COST
(Inc. GST)]]</f>
        <v>7.96</v>
      </c>
    </row>
    <row r="20" spans="1:5" s="3" customFormat="1" x14ac:dyDescent="0.25">
      <c r="A20" s="8">
        <v>16</v>
      </c>
      <c r="B20" s="7" t="s">
        <v>44</v>
      </c>
      <c r="C20" s="12">
        <v>4</v>
      </c>
      <c r="D20" s="9">
        <v>2.85</v>
      </c>
      <c r="E20" s="10">
        <f>Table245911[[#This Row],[QTY]]*Table245911[[#This Row],[UNIT COST
(Inc. GST)]]</f>
        <v>11.4</v>
      </c>
    </row>
    <row r="21" spans="1:5" s="3" customFormat="1" x14ac:dyDescent="0.25">
      <c r="A21" s="8">
        <v>17</v>
      </c>
      <c r="B21" s="7" t="s">
        <v>36</v>
      </c>
      <c r="C21" s="12">
        <v>1</v>
      </c>
      <c r="D21" s="9">
        <v>65</v>
      </c>
      <c r="E21" s="10">
        <f>Table245911[[#This Row],[QTY]]*Table245911[[#This Row],[UNIT COST
(Inc. GST)]]</f>
        <v>65</v>
      </c>
    </row>
    <row r="22" spans="1:5" s="3" customFormat="1" x14ac:dyDescent="0.25">
      <c r="A22" s="8">
        <v>18</v>
      </c>
      <c r="B22" s="7" t="s">
        <v>37</v>
      </c>
      <c r="C22" s="12">
        <v>1</v>
      </c>
      <c r="D22" s="9">
        <v>13</v>
      </c>
      <c r="E22" s="10">
        <f>Table245911[[#This Row],[QTY]]*Table245911[[#This Row],[UNIT COST
(Inc. GST)]]</f>
        <v>13</v>
      </c>
    </row>
    <row r="23" spans="1:5" s="3" customFormat="1" x14ac:dyDescent="0.25">
      <c r="A23" s="8">
        <v>19</v>
      </c>
      <c r="B23" s="15" t="s">
        <v>39</v>
      </c>
      <c r="C23" s="12">
        <v>1</v>
      </c>
      <c r="D23" s="9">
        <v>89.68</v>
      </c>
      <c r="E23" s="10">
        <f>Table245911[[#This Row],[QTY]]*Table245911[[#This Row],[UNIT COST
(Inc. GST)]]</f>
        <v>89.68</v>
      </c>
    </row>
    <row r="24" spans="1:5" s="3" customFormat="1" x14ac:dyDescent="0.25">
      <c r="A24" s="8">
        <v>20</v>
      </c>
      <c r="B24" s="7" t="s">
        <v>40</v>
      </c>
      <c r="C24" s="12"/>
      <c r="D24" s="9"/>
      <c r="E24" s="10">
        <f>Table245911[[#This Row],[QTY]]*Table245911[[#This Row],[UNIT COST
(Inc. GST)]]</f>
        <v>0</v>
      </c>
    </row>
    <row r="25" spans="1:5" s="3" customFormat="1" x14ac:dyDescent="0.25">
      <c r="A25" s="8">
        <v>21</v>
      </c>
      <c r="B25" s="7" t="s">
        <v>45</v>
      </c>
      <c r="C25" s="12"/>
      <c r="D25" s="9"/>
      <c r="E25" s="10">
        <f>Table245911[[#This Row],[QTY]]*Table245911[[#This Row],[UNIT COST
(Inc. GST)]]</f>
        <v>0</v>
      </c>
    </row>
    <row r="26" spans="1:5" x14ac:dyDescent="0.25">
      <c r="A26" s="8" t="s">
        <v>24</v>
      </c>
      <c r="C26" s="13">
        <f>SUBTOTAL(109,Table245911[QTY])</f>
        <v>30</v>
      </c>
      <c r="D26" s="6"/>
      <c r="E26" s="11">
        <f>SUBTOTAL(109,Table245911[TOTAL PRICE])</f>
        <v>2015.2160000000001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749B-3495-4864-808B-3F5D46F897C2}">
  <dimension ref="A2:E27"/>
  <sheetViews>
    <sheetView topLeftCell="A2" workbookViewId="0">
      <selection activeCell="A7" sqref="A7:XFD7"/>
    </sheetView>
  </sheetViews>
  <sheetFormatPr defaultColWidth="9.28515625" defaultRowHeight="15" x14ac:dyDescent="0.25"/>
  <cols>
    <col min="1" max="1" width="8.28515625" style="1" customWidth="1"/>
    <col min="2" max="2" width="65.710937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25</v>
      </c>
      <c r="C5" s="13">
        <v>1</v>
      </c>
      <c r="D5" s="16">
        <v>2685</v>
      </c>
      <c r="E5" s="11">
        <f>Table210[[#This Row],[QTY]]*Table210[[#This Row],[UNIT COST
(Inc. GST)]]</f>
        <v>2685</v>
      </c>
    </row>
    <row r="6" spans="1:5" s="3" customFormat="1" x14ac:dyDescent="0.25">
      <c r="A6" s="8">
        <v>2</v>
      </c>
      <c r="B6" s="7" t="s">
        <v>111</v>
      </c>
      <c r="C6" s="13">
        <v>1</v>
      </c>
      <c r="D6" s="16">
        <v>399</v>
      </c>
      <c r="E6" s="11">
        <f>Table210[[#This Row],[QTY]]*Table210[[#This Row],[UNIT COST
(Inc. GST)]]</f>
        <v>399</v>
      </c>
    </row>
    <row r="7" spans="1:5" s="3" customFormat="1" x14ac:dyDescent="0.25">
      <c r="A7" s="8">
        <v>3</v>
      </c>
      <c r="B7" s="7" t="s">
        <v>112</v>
      </c>
      <c r="C7" s="13">
        <v>1</v>
      </c>
      <c r="D7" s="16">
        <v>299</v>
      </c>
      <c r="E7" s="11">
        <f>Table210[[#This Row],[QTY]]*Table210[[#This Row],[UNIT COST
(Inc. GST)]]</f>
        <v>299</v>
      </c>
    </row>
    <row r="8" spans="1:5" s="3" customFormat="1" x14ac:dyDescent="0.25">
      <c r="A8" s="8">
        <v>4</v>
      </c>
      <c r="B8" s="7" t="s">
        <v>113</v>
      </c>
      <c r="C8" s="13">
        <v>1</v>
      </c>
      <c r="D8" s="16">
        <v>89</v>
      </c>
      <c r="E8" s="11">
        <f>Table210[[#This Row],[QTY]]*Table210[[#This Row],[UNIT COST
(Inc. GST)]]</f>
        <v>89</v>
      </c>
    </row>
    <row r="9" spans="1:5" s="3" customFormat="1" x14ac:dyDescent="0.25">
      <c r="A9" s="8">
        <v>5</v>
      </c>
      <c r="B9" s="7" t="s">
        <v>55</v>
      </c>
      <c r="C9" s="13">
        <v>1</v>
      </c>
      <c r="D9" s="16">
        <v>4.72</v>
      </c>
      <c r="E9" s="11">
        <f>Table210[[#This Row],[QTY]]*Table210[[#This Row],[UNIT COST
(Inc. GST)]]</f>
        <v>4.72</v>
      </c>
    </row>
    <row r="10" spans="1:5" s="3" customFormat="1" x14ac:dyDescent="0.25">
      <c r="A10" s="8">
        <v>6</v>
      </c>
      <c r="B10" s="7" t="s">
        <v>34</v>
      </c>
      <c r="C10" s="13">
        <v>1</v>
      </c>
      <c r="D10" s="16">
        <v>18</v>
      </c>
      <c r="E10" s="11">
        <f>Table210[[#This Row],[QTY]]*Table210[[#This Row],[UNIT COST
(Inc. GST)]]</f>
        <v>18</v>
      </c>
    </row>
    <row r="11" spans="1:5" s="3" customFormat="1" x14ac:dyDescent="0.25">
      <c r="A11" s="8">
        <v>7</v>
      </c>
      <c r="B11" s="7" t="s">
        <v>57</v>
      </c>
      <c r="C11" s="13">
        <v>1</v>
      </c>
      <c r="D11" s="16">
        <v>6</v>
      </c>
      <c r="E11" s="11">
        <f>Table210[[#This Row],[QTY]]*Table210[[#This Row],[UNIT COST
(Inc. GST)]]</f>
        <v>6</v>
      </c>
    </row>
    <row r="12" spans="1:5" s="3" customFormat="1" x14ac:dyDescent="0.25">
      <c r="A12" s="8">
        <v>8</v>
      </c>
      <c r="B12" s="7" t="s">
        <v>31</v>
      </c>
      <c r="C12" s="13">
        <v>1</v>
      </c>
      <c r="D12" s="16">
        <v>20</v>
      </c>
      <c r="E12" s="11">
        <f>Table210[[#This Row],[QTY]]*Table210[[#This Row],[UNIT COST
(Inc. GST)]]</f>
        <v>20</v>
      </c>
    </row>
    <row r="13" spans="1:5" s="3" customFormat="1" x14ac:dyDescent="0.25">
      <c r="A13" s="8">
        <v>9</v>
      </c>
      <c r="B13" s="7" t="s">
        <v>42</v>
      </c>
      <c r="C13" s="13">
        <v>2</v>
      </c>
      <c r="D13" s="16">
        <v>10</v>
      </c>
      <c r="E13" s="11">
        <f>Table210[[#This Row],[QTY]]*Table210[[#This Row],[UNIT COST
(Inc. GST)]]</f>
        <v>20</v>
      </c>
    </row>
    <row r="14" spans="1:5" s="3" customFormat="1" x14ac:dyDescent="0.25">
      <c r="A14" s="8">
        <v>10</v>
      </c>
      <c r="B14" s="7" t="s">
        <v>30</v>
      </c>
      <c r="C14" s="13">
        <v>1</v>
      </c>
      <c r="D14" s="16">
        <v>15</v>
      </c>
      <c r="E14" s="11">
        <f>Table210[[#This Row],[QTY]]*Table210[[#This Row],[UNIT COST
(Inc. GST)]]</f>
        <v>15</v>
      </c>
    </row>
    <row r="15" spans="1:5" s="3" customFormat="1" x14ac:dyDescent="0.25">
      <c r="A15" s="8">
        <v>11</v>
      </c>
      <c r="B15" s="7" t="s">
        <v>38</v>
      </c>
      <c r="C15" s="13">
        <v>1</v>
      </c>
      <c r="D15" s="16">
        <v>9.44</v>
      </c>
      <c r="E15" s="11">
        <f>Table210[[#This Row],[QTY]]*Table210[[#This Row],[UNIT COST
(Inc. GST)]]</f>
        <v>9.44</v>
      </c>
    </row>
    <row r="16" spans="1:5" s="3" customFormat="1" x14ac:dyDescent="0.25">
      <c r="A16" s="8">
        <v>12</v>
      </c>
      <c r="B16" s="7" t="s">
        <v>29</v>
      </c>
      <c r="C16" s="13">
        <v>1</v>
      </c>
      <c r="D16" s="16">
        <v>70.8</v>
      </c>
      <c r="E16" s="11">
        <f>Table210[[#This Row],[QTY]]*Table210[[#This Row],[UNIT COST
(Inc. GST)]]</f>
        <v>70.8</v>
      </c>
    </row>
    <row r="17" spans="1:5" s="3" customFormat="1" x14ac:dyDescent="0.25">
      <c r="A17" s="8">
        <v>13</v>
      </c>
      <c r="B17" s="7" t="s">
        <v>32</v>
      </c>
      <c r="C17" s="13">
        <v>1</v>
      </c>
      <c r="D17" s="16">
        <v>5</v>
      </c>
      <c r="E17" s="11">
        <f>Table210[[#This Row],[QTY]]*Table210[[#This Row],[UNIT COST
(Inc. GST)]]</f>
        <v>5</v>
      </c>
    </row>
    <row r="18" spans="1:5" s="3" customFormat="1" x14ac:dyDescent="0.25">
      <c r="A18" s="8">
        <v>14</v>
      </c>
      <c r="B18" s="7" t="s">
        <v>33</v>
      </c>
      <c r="C18" s="13">
        <v>1</v>
      </c>
      <c r="D18" s="16">
        <v>5</v>
      </c>
      <c r="E18" s="11">
        <f>Table210[[#This Row],[QTY]]*Table210[[#This Row],[UNIT COST
(Inc. GST)]]</f>
        <v>5</v>
      </c>
    </row>
    <row r="19" spans="1:5" s="3" customFormat="1" x14ac:dyDescent="0.25">
      <c r="A19" s="8">
        <v>15</v>
      </c>
      <c r="B19" s="7" t="s">
        <v>41</v>
      </c>
      <c r="C19" s="13">
        <v>4</v>
      </c>
      <c r="D19" s="16">
        <v>12.27</v>
      </c>
      <c r="E19" s="11">
        <f>Table210[[#This Row],[QTY]]*Table210[[#This Row],[UNIT COST
(Inc. GST)]]</f>
        <v>49.08</v>
      </c>
    </row>
    <row r="20" spans="1:5" s="3" customFormat="1" x14ac:dyDescent="0.25">
      <c r="A20" s="8">
        <v>16</v>
      </c>
      <c r="B20" s="7" t="s">
        <v>43</v>
      </c>
      <c r="C20" s="13">
        <v>4</v>
      </c>
      <c r="D20" s="16">
        <v>1.99</v>
      </c>
      <c r="E20" s="11">
        <f>Table210[[#This Row],[QTY]]*Table210[[#This Row],[UNIT COST
(Inc. GST)]]</f>
        <v>7.96</v>
      </c>
    </row>
    <row r="21" spans="1:5" s="3" customFormat="1" x14ac:dyDescent="0.25">
      <c r="A21" s="8">
        <v>17</v>
      </c>
      <c r="B21" s="7" t="s">
        <v>44</v>
      </c>
      <c r="C21" s="13">
        <v>4</v>
      </c>
      <c r="D21" s="16">
        <v>2.85</v>
      </c>
      <c r="E21" s="11">
        <f>Table210[[#This Row],[QTY]]*Table210[[#This Row],[UNIT COST
(Inc. GST)]]</f>
        <v>11.4</v>
      </c>
    </row>
    <row r="22" spans="1:5" s="3" customFormat="1" x14ac:dyDescent="0.25">
      <c r="A22" s="8">
        <v>18</v>
      </c>
      <c r="B22" s="7" t="s">
        <v>36</v>
      </c>
      <c r="C22" s="13">
        <v>1</v>
      </c>
      <c r="D22" s="16">
        <v>65</v>
      </c>
      <c r="E22" s="11">
        <f>Table210[[#This Row],[QTY]]*Table210[[#This Row],[UNIT COST
(Inc. GST)]]</f>
        <v>65</v>
      </c>
    </row>
    <row r="23" spans="1:5" s="3" customFormat="1" x14ac:dyDescent="0.25">
      <c r="A23" s="8">
        <v>19</v>
      </c>
      <c r="B23" s="7" t="s">
        <v>37</v>
      </c>
      <c r="C23" s="13">
        <v>1</v>
      </c>
      <c r="D23" s="16">
        <v>13</v>
      </c>
      <c r="E23" s="11">
        <f>Table210[[#This Row],[QTY]]*Table210[[#This Row],[UNIT COST
(Inc. GST)]]</f>
        <v>13</v>
      </c>
    </row>
    <row r="24" spans="1:5" s="3" customFormat="1" x14ac:dyDescent="0.25">
      <c r="A24" s="8">
        <v>20</v>
      </c>
      <c r="B24" s="7" t="s">
        <v>39</v>
      </c>
      <c r="C24" s="13">
        <v>1</v>
      </c>
      <c r="D24" s="16">
        <v>89.68</v>
      </c>
      <c r="E24" s="11">
        <f>Table210[[#This Row],[QTY]]*Table210[[#This Row],[UNIT COST
(Inc. GST)]]</f>
        <v>89.68</v>
      </c>
    </row>
    <row r="25" spans="1:5" s="3" customFormat="1" x14ac:dyDescent="0.25">
      <c r="A25" s="8">
        <v>21</v>
      </c>
      <c r="B25" s="7" t="s">
        <v>40</v>
      </c>
      <c r="C25" s="13"/>
      <c r="D25" s="16"/>
      <c r="E25" s="11">
        <f>Table210[[#This Row],[QTY]]*Table210[[#This Row],[UNIT COST
(Inc. GST)]]</f>
        <v>0</v>
      </c>
    </row>
    <row r="26" spans="1:5" s="3" customFormat="1" x14ac:dyDescent="0.25">
      <c r="A26" s="8">
        <v>22</v>
      </c>
      <c r="B26" s="7" t="s">
        <v>45</v>
      </c>
      <c r="C26" s="13"/>
      <c r="D26" s="16"/>
      <c r="E26" s="11">
        <f>Table210[[#This Row],[QTY]]*Table210[[#This Row],[UNIT COST
(Inc. GST)]]</f>
        <v>0</v>
      </c>
    </row>
    <row r="27" spans="1:5" x14ac:dyDescent="0.25">
      <c r="A27" s="8" t="s">
        <v>24</v>
      </c>
      <c r="C27" s="13">
        <f>SUBTOTAL(109,Table210[QTY])</f>
        <v>30</v>
      </c>
      <c r="D27" s="6"/>
      <c r="E27" s="11">
        <f>SUBTOTAL(109,Table210[TOTAL PRICE])</f>
        <v>3882.08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5FB4B-DE56-4C40-A00F-9C12946A6B76}">
  <dimension ref="A2:E26"/>
  <sheetViews>
    <sheetView workbookViewId="0">
      <selection activeCell="E33" sqref="E33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51</v>
      </c>
      <c r="C5" s="12">
        <v>1</v>
      </c>
      <c r="D5" s="9">
        <v>750.48</v>
      </c>
      <c r="E5" s="10">
        <f>Table245912[[#This Row],[QTY]]*Table245912[[#This Row],[UNIT COST
(Inc. GST)]]</f>
        <v>750.48</v>
      </c>
    </row>
    <row r="6" spans="1:5" s="3" customFormat="1" x14ac:dyDescent="0.25">
      <c r="A6" s="8">
        <v>2</v>
      </c>
      <c r="B6" s="7" t="s">
        <v>114</v>
      </c>
      <c r="C6" s="12">
        <v>1</v>
      </c>
      <c r="D6" s="9">
        <v>70.8</v>
      </c>
      <c r="E6" s="10">
        <f>Table245912[[#This Row],[QTY]]*Table245912[[#This Row],[UNIT COST
(Inc. GST)]]</f>
        <v>70.8</v>
      </c>
    </row>
    <row r="7" spans="1:5" s="3" customFormat="1" x14ac:dyDescent="0.25">
      <c r="A7" s="8">
        <v>3</v>
      </c>
      <c r="B7" s="7" t="s">
        <v>53</v>
      </c>
      <c r="C7" s="12">
        <v>1</v>
      </c>
      <c r="D7" s="9">
        <v>10.856</v>
      </c>
      <c r="E7" s="10">
        <f>Table245912[[#This Row],[QTY]]*Table245912[[#This Row],[UNIT COST
(Inc. GST)]]</f>
        <v>10.856</v>
      </c>
    </row>
    <row r="8" spans="1:5" s="3" customFormat="1" x14ac:dyDescent="0.25">
      <c r="A8" s="8">
        <v>4</v>
      </c>
      <c r="B8" s="7" t="s">
        <v>55</v>
      </c>
      <c r="C8" s="12">
        <v>1</v>
      </c>
      <c r="D8" s="9">
        <v>4.72</v>
      </c>
      <c r="E8" s="10">
        <f>Table245912[[#This Row],[QTY]]*Table245912[[#This Row],[UNIT COST
(Inc. GST)]]</f>
        <v>4.72</v>
      </c>
    </row>
    <row r="9" spans="1:5" s="3" customFormat="1" x14ac:dyDescent="0.25">
      <c r="A9" s="8">
        <v>5</v>
      </c>
      <c r="B9" s="7" t="s">
        <v>61</v>
      </c>
      <c r="C9" s="12">
        <v>1</v>
      </c>
      <c r="D9" s="9">
        <v>18</v>
      </c>
      <c r="E9" s="10">
        <f>Table245912[[#This Row],[QTY]]*Table245912[[#This Row],[UNIT COST
(Inc. GST)]]</f>
        <v>18</v>
      </c>
    </row>
    <row r="10" spans="1:5" s="3" customFormat="1" x14ac:dyDescent="0.25">
      <c r="A10" s="8">
        <v>6</v>
      </c>
      <c r="B10" s="7" t="s">
        <v>57</v>
      </c>
      <c r="C10" s="12">
        <v>2</v>
      </c>
      <c r="D10" s="9">
        <v>6</v>
      </c>
      <c r="E10" s="10">
        <f>Table245912[[#This Row],[QTY]]*Table245912[[#This Row],[UNIT COST
(Inc. GST)]]</f>
        <v>12</v>
      </c>
    </row>
    <row r="11" spans="1:5" s="3" customFormat="1" x14ac:dyDescent="0.25">
      <c r="A11" s="8">
        <v>7</v>
      </c>
      <c r="B11" s="7" t="s">
        <v>31</v>
      </c>
      <c r="C11" s="12">
        <v>1</v>
      </c>
      <c r="D11" s="9">
        <v>20</v>
      </c>
      <c r="E11" s="10">
        <f>Table245912[[#This Row],[QTY]]*Table245912[[#This Row],[UNIT COST
(Inc. GST)]]</f>
        <v>20</v>
      </c>
    </row>
    <row r="12" spans="1:5" s="3" customFormat="1" x14ac:dyDescent="0.25">
      <c r="A12" s="8">
        <v>8</v>
      </c>
      <c r="B12" s="7" t="s">
        <v>42</v>
      </c>
      <c r="C12" s="12">
        <v>2</v>
      </c>
      <c r="D12" s="9">
        <v>10</v>
      </c>
      <c r="E12" s="10">
        <f>Table245912[[#This Row],[QTY]]*Table245912[[#This Row],[UNIT COST
(Inc. GST)]]</f>
        <v>20</v>
      </c>
    </row>
    <row r="13" spans="1:5" s="3" customFormat="1" x14ac:dyDescent="0.25">
      <c r="A13" s="8">
        <v>9</v>
      </c>
      <c r="B13" s="7" t="s">
        <v>30</v>
      </c>
      <c r="C13" s="12">
        <v>1</v>
      </c>
      <c r="D13" s="9">
        <v>15</v>
      </c>
      <c r="E13" s="10">
        <f>Table245912[[#This Row],[QTY]]*Table245912[[#This Row],[UNIT COST
(Inc. GST)]]</f>
        <v>15</v>
      </c>
    </row>
    <row r="14" spans="1:5" s="3" customFormat="1" x14ac:dyDescent="0.25">
      <c r="A14" s="8">
        <v>10</v>
      </c>
      <c r="B14" s="7" t="s">
        <v>38</v>
      </c>
      <c r="C14" s="12">
        <v>1</v>
      </c>
      <c r="D14" s="9">
        <v>9.44</v>
      </c>
      <c r="E14" s="10">
        <f>Table245912[[#This Row],[QTY]]*Table245912[[#This Row],[UNIT COST
(Inc. GST)]]</f>
        <v>9.44</v>
      </c>
    </row>
    <row r="15" spans="1:5" s="3" customFormat="1" x14ac:dyDescent="0.25">
      <c r="A15" s="8">
        <v>11</v>
      </c>
      <c r="B15" s="7" t="s">
        <v>29</v>
      </c>
      <c r="C15" s="12">
        <v>1</v>
      </c>
      <c r="D15" s="9">
        <v>70.8</v>
      </c>
      <c r="E15" s="10">
        <f>Table245912[[#This Row],[QTY]]*Table245912[[#This Row],[UNIT COST
(Inc. GST)]]</f>
        <v>70.8</v>
      </c>
    </row>
    <row r="16" spans="1:5" s="3" customFormat="1" x14ac:dyDescent="0.25">
      <c r="A16" s="8">
        <v>12</v>
      </c>
      <c r="B16" s="7" t="s">
        <v>32</v>
      </c>
      <c r="C16" s="12">
        <v>1</v>
      </c>
      <c r="D16" s="9">
        <v>5</v>
      </c>
      <c r="E16" s="10">
        <f>Table245912[[#This Row],[QTY]]*Table245912[[#This Row],[UNIT COST
(Inc. GST)]]</f>
        <v>5</v>
      </c>
    </row>
    <row r="17" spans="1:5" s="3" customFormat="1" x14ac:dyDescent="0.25">
      <c r="A17" s="8">
        <v>13</v>
      </c>
      <c r="B17" s="7" t="s">
        <v>33</v>
      </c>
      <c r="C17" s="12">
        <v>1</v>
      </c>
      <c r="D17" s="9">
        <v>5</v>
      </c>
      <c r="E17" s="10">
        <f>Table245912[[#This Row],[QTY]]*Table245912[[#This Row],[UNIT COST
(Inc. GST)]]</f>
        <v>5</v>
      </c>
    </row>
    <row r="18" spans="1:5" s="3" customFormat="1" x14ac:dyDescent="0.25">
      <c r="A18" s="8">
        <v>14</v>
      </c>
      <c r="B18" s="7" t="s">
        <v>41</v>
      </c>
      <c r="C18" s="12">
        <v>4</v>
      </c>
      <c r="D18" s="9">
        <v>12.27</v>
      </c>
      <c r="E18" s="10">
        <f>Table245912[[#This Row],[QTY]]*Table245912[[#This Row],[UNIT COST
(Inc. GST)]]</f>
        <v>49.08</v>
      </c>
    </row>
    <row r="19" spans="1:5" s="3" customFormat="1" x14ac:dyDescent="0.25">
      <c r="A19" s="8">
        <v>15</v>
      </c>
      <c r="B19" s="7" t="s">
        <v>43</v>
      </c>
      <c r="C19" s="12">
        <v>4</v>
      </c>
      <c r="D19" s="9">
        <v>1.99</v>
      </c>
      <c r="E19" s="10">
        <f>Table245912[[#This Row],[QTY]]*Table245912[[#This Row],[UNIT COST
(Inc. GST)]]</f>
        <v>7.96</v>
      </c>
    </row>
    <row r="20" spans="1:5" s="3" customFormat="1" x14ac:dyDescent="0.25">
      <c r="A20" s="8">
        <v>16</v>
      </c>
      <c r="B20" s="7" t="s">
        <v>44</v>
      </c>
      <c r="C20" s="12">
        <v>4</v>
      </c>
      <c r="D20" s="9">
        <v>2.85</v>
      </c>
      <c r="E20" s="10">
        <f>Table245912[[#This Row],[QTY]]*Table245912[[#This Row],[UNIT COST
(Inc. GST)]]</f>
        <v>11.4</v>
      </c>
    </row>
    <row r="21" spans="1:5" s="3" customFormat="1" x14ac:dyDescent="0.25">
      <c r="A21" s="8">
        <v>17</v>
      </c>
      <c r="B21" s="7" t="s">
        <v>36</v>
      </c>
      <c r="C21" s="12">
        <v>1</v>
      </c>
      <c r="D21" s="9">
        <v>65</v>
      </c>
      <c r="E21" s="10">
        <f>Table245912[[#This Row],[QTY]]*Table245912[[#This Row],[UNIT COST
(Inc. GST)]]</f>
        <v>65</v>
      </c>
    </row>
    <row r="22" spans="1:5" s="3" customFormat="1" x14ac:dyDescent="0.25">
      <c r="A22" s="8">
        <v>18</v>
      </c>
      <c r="B22" s="7" t="s">
        <v>37</v>
      </c>
      <c r="C22" s="12">
        <v>1</v>
      </c>
      <c r="D22" s="9">
        <v>13</v>
      </c>
      <c r="E22" s="10">
        <f>Table245912[[#This Row],[QTY]]*Table245912[[#This Row],[UNIT COST
(Inc. GST)]]</f>
        <v>13</v>
      </c>
    </row>
    <row r="23" spans="1:5" s="3" customFormat="1" ht="17.25" customHeight="1" x14ac:dyDescent="0.25">
      <c r="A23" s="8">
        <v>19</v>
      </c>
      <c r="B23" s="7" t="s">
        <v>39</v>
      </c>
      <c r="C23" s="12">
        <v>1</v>
      </c>
      <c r="D23" s="9">
        <v>89.68</v>
      </c>
      <c r="E23" s="10">
        <f>Table245912[[#This Row],[QTY]]*Table245912[[#This Row],[UNIT COST
(Inc. GST)]]</f>
        <v>89.68</v>
      </c>
    </row>
    <row r="24" spans="1:5" s="3" customFormat="1" x14ac:dyDescent="0.25">
      <c r="A24" s="8">
        <v>20</v>
      </c>
      <c r="B24" s="7" t="s">
        <v>40</v>
      </c>
      <c r="C24" s="12"/>
      <c r="D24" s="9"/>
      <c r="E24" s="10">
        <f>Table245912[[#This Row],[QTY]]*Table245912[[#This Row],[UNIT COST
(Inc. GST)]]</f>
        <v>0</v>
      </c>
    </row>
    <row r="25" spans="1:5" s="3" customFormat="1" x14ac:dyDescent="0.25">
      <c r="A25" s="8">
        <v>21</v>
      </c>
      <c r="B25" s="7" t="s">
        <v>45</v>
      </c>
      <c r="C25" s="12"/>
      <c r="D25" s="9"/>
      <c r="E25" s="10">
        <f>Table245912[[#This Row],[QTY]]*Table245912[[#This Row],[UNIT COST
(Inc. GST)]]</f>
        <v>0</v>
      </c>
    </row>
    <row r="26" spans="1:5" x14ac:dyDescent="0.25">
      <c r="A26" s="8" t="s">
        <v>24</v>
      </c>
      <c r="C26" s="13">
        <f>SUBTOTAL(109,Table245912[QTY])</f>
        <v>30</v>
      </c>
      <c r="D26" s="6"/>
      <c r="E26" s="11">
        <f>SUBTOTAL(109,Table245912[TOTAL PRICE])</f>
        <v>1248.2160000000001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2C7-FA73-4E01-AB75-08ED5F4C51CC}">
  <dimension ref="A2:E31"/>
  <sheetViews>
    <sheetView workbookViewId="0">
      <selection activeCell="M13" sqref="M13"/>
    </sheetView>
  </sheetViews>
  <sheetFormatPr defaultColWidth="9.28515625" defaultRowHeight="15" x14ac:dyDescent="0.25"/>
  <cols>
    <col min="1" max="1" width="8.28515625" style="1" customWidth="1"/>
    <col min="2" max="2" width="66.28515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62</v>
      </c>
      <c r="C5" s="12">
        <v>1</v>
      </c>
      <c r="D5" s="9">
        <v>3249</v>
      </c>
      <c r="E5" s="10">
        <f>Table245613[[#This Row],[QTY]]*Table245613[[#This Row],[UNIT COST
(Inc. GST)]]</f>
        <v>3249</v>
      </c>
    </row>
    <row r="6" spans="1:5" s="3" customFormat="1" x14ac:dyDescent="0.25">
      <c r="A6" s="8">
        <v>2</v>
      </c>
      <c r="B6" s="7" t="s">
        <v>67</v>
      </c>
      <c r="C6" s="12">
        <v>1</v>
      </c>
      <c r="D6" s="9">
        <v>104.9</v>
      </c>
      <c r="E6" s="10">
        <f>Table245613[[#This Row],[QTY]]*Table245613[[#This Row],[UNIT COST
(Inc. GST)]]</f>
        <v>104.9</v>
      </c>
    </row>
    <row r="7" spans="1:5" s="3" customFormat="1" x14ac:dyDescent="0.25">
      <c r="A7" s="8">
        <v>3</v>
      </c>
      <c r="B7" s="7" t="s">
        <v>66</v>
      </c>
      <c r="C7" s="12">
        <v>1</v>
      </c>
      <c r="D7" s="9">
        <v>57.82</v>
      </c>
      <c r="E7" s="10">
        <f>Table245613[[#This Row],[QTY]]*Table245613[[#This Row],[UNIT COST
(Inc. GST)]]</f>
        <v>57.82</v>
      </c>
    </row>
    <row r="8" spans="1:5" s="3" customFormat="1" x14ac:dyDescent="0.25">
      <c r="A8" s="8">
        <v>4</v>
      </c>
      <c r="B8" s="7" t="s">
        <v>115</v>
      </c>
      <c r="C8" s="12">
        <v>1</v>
      </c>
      <c r="D8" s="9">
        <v>215.94</v>
      </c>
      <c r="E8" s="10">
        <f>Table245613[[#This Row],[QTY]]*Table245613[[#This Row],[UNIT COST
(Inc. GST)]]</f>
        <v>215.94</v>
      </c>
    </row>
    <row r="9" spans="1:5" s="3" customFormat="1" x14ac:dyDescent="0.25">
      <c r="A9" s="8">
        <v>5</v>
      </c>
      <c r="B9" s="7" t="s">
        <v>112</v>
      </c>
      <c r="C9" s="13">
        <v>1</v>
      </c>
      <c r="D9" s="16">
        <v>299</v>
      </c>
      <c r="E9" s="11">
        <f>Table245613[[#This Row],[QTY]]*Table245613[[#This Row],[UNIT COST
(Inc. GST)]]</f>
        <v>299</v>
      </c>
    </row>
    <row r="10" spans="1:5" s="3" customFormat="1" x14ac:dyDescent="0.25">
      <c r="A10" s="8">
        <v>6</v>
      </c>
      <c r="B10" s="7" t="s">
        <v>113</v>
      </c>
      <c r="C10" s="13">
        <v>1</v>
      </c>
      <c r="D10" s="16">
        <v>89</v>
      </c>
      <c r="E10" s="11">
        <f>Table245613[[#This Row],[QTY]]*Table245613[[#This Row],[UNIT COST
(Inc. GST)]]</f>
        <v>89</v>
      </c>
    </row>
    <row r="11" spans="1:5" s="3" customFormat="1" x14ac:dyDescent="0.25">
      <c r="A11" s="8">
        <v>7</v>
      </c>
      <c r="B11" s="7" t="s">
        <v>65</v>
      </c>
      <c r="C11" s="12">
        <v>1</v>
      </c>
      <c r="D11" s="9">
        <v>3.9540000000000002</v>
      </c>
      <c r="E11" s="10">
        <f>Table245613[[#This Row],[QTY]]*Table245613[[#This Row],[UNIT COST
(Inc. GST)]]</f>
        <v>3.9540000000000002</v>
      </c>
    </row>
    <row r="12" spans="1:5" s="3" customFormat="1" x14ac:dyDescent="0.25">
      <c r="A12" s="8">
        <v>8</v>
      </c>
      <c r="B12" s="7" t="s">
        <v>116</v>
      </c>
      <c r="C12" s="12">
        <v>1</v>
      </c>
      <c r="D12" s="9">
        <v>4.72</v>
      </c>
      <c r="E12" s="10">
        <f>Table245613[[#This Row],[QTY]]*Table245613[[#This Row],[UNIT COST
(Inc. GST)]]</f>
        <v>4.72</v>
      </c>
    </row>
    <row r="13" spans="1:5" s="3" customFormat="1" x14ac:dyDescent="0.25">
      <c r="A13" s="8">
        <v>9</v>
      </c>
      <c r="B13" s="7" t="s">
        <v>34</v>
      </c>
      <c r="C13" s="12">
        <v>1</v>
      </c>
      <c r="D13" s="9">
        <v>18</v>
      </c>
      <c r="E13" s="10">
        <f>Table245613[[#This Row],[QTY]]*Table245613[[#This Row],[UNIT COST
(Inc. GST)]]</f>
        <v>18</v>
      </c>
    </row>
    <row r="14" spans="1:5" s="3" customFormat="1" x14ac:dyDescent="0.25">
      <c r="A14" s="8">
        <v>10</v>
      </c>
      <c r="B14" s="7" t="s">
        <v>61</v>
      </c>
      <c r="C14" s="12">
        <v>1</v>
      </c>
      <c r="D14" s="9">
        <v>10</v>
      </c>
      <c r="E14" s="10">
        <f>Table245613[[#This Row],[QTY]]*Table245613[[#This Row],[UNIT COST
(Inc. GST)]]</f>
        <v>10</v>
      </c>
    </row>
    <row r="15" spans="1:5" s="3" customFormat="1" x14ac:dyDescent="0.25">
      <c r="A15" s="8">
        <v>11</v>
      </c>
      <c r="B15" s="7" t="s">
        <v>57</v>
      </c>
      <c r="C15" s="12">
        <v>1</v>
      </c>
      <c r="D15" s="9">
        <v>6</v>
      </c>
      <c r="E15" s="10">
        <f>Table245613[[#This Row],[QTY]]*Table245613[[#This Row],[UNIT COST
(Inc. GST)]]</f>
        <v>6</v>
      </c>
    </row>
    <row r="16" spans="1:5" s="3" customFormat="1" x14ac:dyDescent="0.25">
      <c r="A16" s="8">
        <v>12</v>
      </c>
      <c r="B16" s="7" t="s">
        <v>31</v>
      </c>
      <c r="C16" s="12">
        <v>1</v>
      </c>
      <c r="D16" s="9">
        <v>20</v>
      </c>
      <c r="E16" s="10">
        <f>Table245613[[#This Row],[QTY]]*Table245613[[#This Row],[UNIT COST
(Inc. GST)]]</f>
        <v>20</v>
      </c>
    </row>
    <row r="17" spans="1:5" s="3" customFormat="1" x14ac:dyDescent="0.25">
      <c r="A17" s="8">
        <v>13</v>
      </c>
      <c r="B17" s="7" t="s">
        <v>42</v>
      </c>
      <c r="C17" s="12">
        <v>2</v>
      </c>
      <c r="D17" s="9">
        <v>10</v>
      </c>
      <c r="E17" s="10">
        <f>Table245613[[#This Row],[QTY]]*Table245613[[#This Row],[UNIT COST
(Inc. GST)]]</f>
        <v>20</v>
      </c>
    </row>
    <row r="18" spans="1:5" s="3" customFormat="1" x14ac:dyDescent="0.25">
      <c r="A18" s="8">
        <v>14</v>
      </c>
      <c r="B18" s="7" t="s">
        <v>30</v>
      </c>
      <c r="C18" s="12">
        <v>1</v>
      </c>
      <c r="D18" s="9">
        <v>15</v>
      </c>
      <c r="E18" s="10">
        <f>Table245613[[#This Row],[QTY]]*Table245613[[#This Row],[UNIT COST
(Inc. GST)]]</f>
        <v>15</v>
      </c>
    </row>
    <row r="19" spans="1:5" s="3" customFormat="1" x14ac:dyDescent="0.25">
      <c r="A19" s="8">
        <v>15</v>
      </c>
      <c r="B19" s="7" t="s">
        <v>38</v>
      </c>
      <c r="C19" s="12">
        <v>1</v>
      </c>
      <c r="D19" s="9">
        <v>9.44</v>
      </c>
      <c r="E19" s="10">
        <f>Table245613[[#This Row],[QTY]]*Table245613[[#This Row],[UNIT COST
(Inc. GST)]]</f>
        <v>9.44</v>
      </c>
    </row>
    <row r="20" spans="1:5" s="3" customFormat="1" x14ac:dyDescent="0.25">
      <c r="A20" s="8">
        <v>16</v>
      </c>
      <c r="B20" s="7" t="s">
        <v>29</v>
      </c>
      <c r="C20" s="12">
        <v>1</v>
      </c>
      <c r="D20" s="9">
        <v>70.8</v>
      </c>
      <c r="E20" s="10">
        <f>Table245613[[#This Row],[QTY]]*Table245613[[#This Row],[UNIT COST
(Inc. GST)]]</f>
        <v>70.8</v>
      </c>
    </row>
    <row r="21" spans="1:5" s="3" customFormat="1" x14ac:dyDescent="0.25">
      <c r="A21" s="8">
        <v>17</v>
      </c>
      <c r="B21" s="7" t="s">
        <v>32</v>
      </c>
      <c r="C21" s="12">
        <v>1</v>
      </c>
      <c r="D21" s="9">
        <v>5</v>
      </c>
      <c r="E21" s="10">
        <f>Table245613[[#This Row],[QTY]]*Table245613[[#This Row],[UNIT COST
(Inc. GST)]]</f>
        <v>5</v>
      </c>
    </row>
    <row r="22" spans="1:5" s="3" customFormat="1" x14ac:dyDescent="0.25">
      <c r="A22" s="8">
        <v>18</v>
      </c>
      <c r="B22" s="7" t="s">
        <v>33</v>
      </c>
      <c r="C22" s="12">
        <v>1</v>
      </c>
      <c r="D22" s="9">
        <v>5</v>
      </c>
      <c r="E22" s="10">
        <f>Table245613[[#This Row],[QTY]]*Table245613[[#This Row],[UNIT COST
(Inc. GST)]]</f>
        <v>5</v>
      </c>
    </row>
    <row r="23" spans="1:5" s="3" customFormat="1" x14ac:dyDescent="0.25">
      <c r="A23" s="8">
        <v>19</v>
      </c>
      <c r="B23" s="7" t="s">
        <v>41</v>
      </c>
      <c r="C23" s="12">
        <v>4</v>
      </c>
      <c r="D23" s="9">
        <v>12.27</v>
      </c>
      <c r="E23" s="10">
        <f>Table245613[[#This Row],[QTY]]*Table245613[[#This Row],[UNIT COST
(Inc. GST)]]</f>
        <v>49.08</v>
      </c>
    </row>
    <row r="24" spans="1:5" s="3" customFormat="1" x14ac:dyDescent="0.25">
      <c r="A24" s="8">
        <v>20</v>
      </c>
      <c r="B24" s="7" t="s">
        <v>43</v>
      </c>
      <c r="C24" s="12">
        <v>4</v>
      </c>
      <c r="D24" s="9">
        <v>1.99</v>
      </c>
      <c r="E24" s="10">
        <f>Table245613[[#This Row],[QTY]]*Table245613[[#This Row],[UNIT COST
(Inc. GST)]]</f>
        <v>7.96</v>
      </c>
    </row>
    <row r="25" spans="1:5" s="3" customFormat="1" x14ac:dyDescent="0.25">
      <c r="A25" s="8">
        <v>21</v>
      </c>
      <c r="B25" s="7" t="s">
        <v>44</v>
      </c>
      <c r="C25" s="12">
        <v>4</v>
      </c>
      <c r="D25" s="9">
        <v>2.85</v>
      </c>
      <c r="E25" s="10">
        <f>Table245613[[#This Row],[QTY]]*Table245613[[#This Row],[UNIT COST
(Inc. GST)]]</f>
        <v>11.4</v>
      </c>
    </row>
    <row r="26" spans="1:5" s="3" customFormat="1" x14ac:dyDescent="0.25">
      <c r="A26" s="8">
        <v>22</v>
      </c>
      <c r="B26" s="7" t="s">
        <v>36</v>
      </c>
      <c r="C26" s="12">
        <v>1</v>
      </c>
      <c r="D26" s="9">
        <v>65</v>
      </c>
      <c r="E26" s="10">
        <f>Table245613[[#This Row],[QTY]]*Table245613[[#This Row],[UNIT COST
(Inc. GST)]]</f>
        <v>65</v>
      </c>
    </row>
    <row r="27" spans="1:5" s="3" customFormat="1" x14ac:dyDescent="0.25">
      <c r="A27" s="8">
        <v>23</v>
      </c>
      <c r="B27" s="7" t="s">
        <v>37</v>
      </c>
      <c r="C27" s="12">
        <v>1</v>
      </c>
      <c r="D27" s="9">
        <v>13</v>
      </c>
      <c r="E27" s="10">
        <f>Table245613[[#This Row],[QTY]]*Table245613[[#This Row],[UNIT COST
(Inc. GST)]]</f>
        <v>13</v>
      </c>
    </row>
    <row r="28" spans="1:5" s="3" customFormat="1" ht="17.25" customHeight="1" x14ac:dyDescent="0.25">
      <c r="A28" s="8">
        <v>24</v>
      </c>
      <c r="B28" s="7" t="s">
        <v>39</v>
      </c>
      <c r="C28" s="12">
        <v>1</v>
      </c>
      <c r="D28" s="9">
        <v>89.68</v>
      </c>
      <c r="E28" s="10">
        <f>Table245613[[#This Row],[QTY]]*Table245613[[#This Row],[UNIT COST
(Inc. GST)]]</f>
        <v>89.68</v>
      </c>
    </row>
    <row r="29" spans="1:5" s="3" customFormat="1" x14ac:dyDescent="0.25">
      <c r="A29" s="8">
        <v>25</v>
      </c>
      <c r="B29" s="7" t="s">
        <v>40</v>
      </c>
      <c r="C29" s="12"/>
      <c r="D29" s="9"/>
      <c r="E29" s="10">
        <f>Table245613[[#This Row],[QTY]]*Table245613[[#This Row],[UNIT COST
(Inc. GST)]]</f>
        <v>0</v>
      </c>
    </row>
    <row r="30" spans="1:5" s="3" customFormat="1" x14ac:dyDescent="0.25">
      <c r="A30" s="8">
        <v>26</v>
      </c>
      <c r="B30" s="7" t="s">
        <v>45</v>
      </c>
      <c r="C30" s="12"/>
      <c r="D30" s="9"/>
      <c r="E30" s="10">
        <f>Table245613[[#This Row],[QTY]]*Table245613[[#This Row],[UNIT COST
(Inc. GST)]]</f>
        <v>0</v>
      </c>
    </row>
    <row r="31" spans="1:5" x14ac:dyDescent="0.25">
      <c r="A31" s="8" t="s">
        <v>24</v>
      </c>
      <c r="C31" s="13">
        <f>SUBTOTAL(109,Table245613[QTY])</f>
        <v>34</v>
      </c>
      <c r="D31" s="6"/>
      <c r="E31" s="11">
        <f>SUBTOTAL(109,Table245613[TOTAL PRICE])</f>
        <v>4439.6940000000004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B86B-E933-496D-8DC6-8A089F2256A7}">
  <dimension ref="A2:E28"/>
  <sheetViews>
    <sheetView zoomScale="115" zoomScaleNormal="115" workbookViewId="0">
      <selection activeCell="B28" sqref="B28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51</v>
      </c>
      <c r="C5" s="12">
        <v>1</v>
      </c>
      <c r="D5" s="9">
        <v>750.48</v>
      </c>
      <c r="E5" s="10">
        <f>Table24[[#This Row],[QTY]]*Table24[[#This Row],[UNIT COST
(Inc. GST)]]</f>
        <v>750.48</v>
      </c>
    </row>
    <row r="6" spans="1:5" s="3" customFormat="1" x14ac:dyDescent="0.25">
      <c r="A6" s="8">
        <v>2</v>
      </c>
      <c r="B6" s="7" t="s">
        <v>52</v>
      </c>
      <c r="C6" s="12">
        <v>1</v>
      </c>
      <c r="D6" s="9">
        <v>94.4</v>
      </c>
      <c r="E6" s="10">
        <f>Table24[[#This Row],[QTY]]*Table24[[#This Row],[UNIT COST
(Inc. GST)]]</f>
        <v>94.4</v>
      </c>
    </row>
    <row r="7" spans="1:5" s="3" customFormat="1" x14ac:dyDescent="0.25">
      <c r="A7" s="8">
        <v>3</v>
      </c>
      <c r="B7" s="7" t="s">
        <v>53</v>
      </c>
      <c r="C7" s="12">
        <v>1</v>
      </c>
      <c r="D7" s="9">
        <v>10.856</v>
      </c>
      <c r="E7" s="10">
        <f>Table24[[#This Row],[QTY]]*Table24[[#This Row],[UNIT COST
(Inc. GST)]]</f>
        <v>10.856</v>
      </c>
    </row>
    <row r="8" spans="1:5" s="3" customFormat="1" x14ac:dyDescent="0.25">
      <c r="A8" s="8">
        <v>4</v>
      </c>
      <c r="B8" s="7" t="s">
        <v>54</v>
      </c>
      <c r="C8" s="12">
        <v>1</v>
      </c>
      <c r="D8" s="9">
        <v>110.92</v>
      </c>
      <c r="E8" s="10">
        <f>Table24[[#This Row],[QTY]]*Table24[[#This Row],[UNIT COST
(Inc. GST)]]</f>
        <v>110.92</v>
      </c>
    </row>
    <row r="9" spans="1:5" s="3" customFormat="1" x14ac:dyDescent="0.25">
      <c r="A9" s="8">
        <v>5</v>
      </c>
      <c r="B9" s="7" t="s">
        <v>55</v>
      </c>
      <c r="C9" s="12">
        <v>1</v>
      </c>
      <c r="D9" s="9">
        <v>4.72</v>
      </c>
      <c r="E9" s="10">
        <f>Table24[[#This Row],[QTY]]*Table24[[#This Row],[UNIT COST
(Inc. GST)]]</f>
        <v>4.72</v>
      </c>
    </row>
    <row r="10" spans="1:5" x14ac:dyDescent="0.25">
      <c r="A10" s="8">
        <v>6</v>
      </c>
      <c r="B10" s="7" t="s">
        <v>56</v>
      </c>
      <c r="C10" s="1">
        <v>1</v>
      </c>
      <c r="D10" s="9">
        <v>4.72</v>
      </c>
      <c r="E10" s="10">
        <f>Table24[[#This Row],[QTY]]*Table24[[#This Row],[UNIT COST
(Inc. GST)]]</f>
        <v>4.72</v>
      </c>
    </row>
    <row r="11" spans="1:5" s="3" customFormat="1" x14ac:dyDescent="0.25">
      <c r="A11" s="8">
        <v>7</v>
      </c>
      <c r="B11" s="7" t="s">
        <v>34</v>
      </c>
      <c r="C11" s="12">
        <v>1</v>
      </c>
      <c r="D11" s="9">
        <v>18</v>
      </c>
      <c r="E11" s="10">
        <f>Table24[[#This Row],[QTY]]*Table24[[#This Row],[UNIT COST
(Inc. GST)]]</f>
        <v>18</v>
      </c>
    </row>
    <row r="12" spans="1:5" s="3" customFormat="1" x14ac:dyDescent="0.25">
      <c r="A12" s="8">
        <v>8</v>
      </c>
      <c r="B12" s="7" t="s">
        <v>57</v>
      </c>
      <c r="C12" s="12">
        <v>4</v>
      </c>
      <c r="D12" s="14">
        <v>6</v>
      </c>
      <c r="E12" s="10">
        <f>Table24[[#This Row],[QTY]]*Table24[[#This Row],[UNIT COST
(Inc. GST)]]</f>
        <v>24</v>
      </c>
    </row>
    <row r="13" spans="1:5" s="3" customFormat="1" x14ac:dyDescent="0.25">
      <c r="A13" s="8">
        <v>9</v>
      </c>
      <c r="B13" s="7" t="s">
        <v>31</v>
      </c>
      <c r="C13" s="12">
        <v>1</v>
      </c>
      <c r="D13" s="9">
        <v>20</v>
      </c>
      <c r="E13" s="10">
        <f>Table24[[#This Row],[QTY]]*Table24[[#This Row],[UNIT COST
(Inc. GST)]]</f>
        <v>20</v>
      </c>
    </row>
    <row r="14" spans="1:5" s="3" customFormat="1" x14ac:dyDescent="0.25">
      <c r="A14" s="8">
        <v>10</v>
      </c>
      <c r="B14" s="7" t="s">
        <v>42</v>
      </c>
      <c r="C14" s="12">
        <v>2</v>
      </c>
      <c r="D14" s="9">
        <v>10</v>
      </c>
      <c r="E14" s="10">
        <f>Table24[[#This Row],[QTY]]*Table24[[#This Row],[UNIT COST
(Inc. GST)]]</f>
        <v>20</v>
      </c>
    </row>
    <row r="15" spans="1:5" s="3" customFormat="1" x14ac:dyDescent="0.25">
      <c r="A15" s="8">
        <v>11</v>
      </c>
      <c r="B15" s="7" t="s">
        <v>30</v>
      </c>
      <c r="C15" s="12">
        <v>1</v>
      </c>
      <c r="D15" s="9">
        <v>15</v>
      </c>
      <c r="E15" s="10">
        <f>Table24[[#This Row],[QTY]]*Table24[[#This Row],[UNIT COST
(Inc. GST)]]</f>
        <v>15</v>
      </c>
    </row>
    <row r="16" spans="1:5" s="3" customFormat="1" x14ac:dyDescent="0.25">
      <c r="A16" s="8">
        <v>12</v>
      </c>
      <c r="B16" s="7" t="s">
        <v>38</v>
      </c>
      <c r="C16" s="12">
        <v>1</v>
      </c>
      <c r="D16" s="9">
        <v>9.44</v>
      </c>
      <c r="E16" s="10">
        <f>Table24[[#This Row],[QTY]]*Table24[[#This Row],[UNIT COST
(Inc. GST)]]</f>
        <v>9.44</v>
      </c>
    </row>
    <row r="17" spans="1:5" s="3" customFormat="1" x14ac:dyDescent="0.25">
      <c r="A17" s="8">
        <v>13</v>
      </c>
      <c r="B17" s="7" t="s">
        <v>29</v>
      </c>
      <c r="C17" s="12">
        <v>1</v>
      </c>
      <c r="D17" s="9">
        <v>70.8</v>
      </c>
      <c r="E17" s="10">
        <f>Table24[[#This Row],[QTY]]*Table24[[#This Row],[UNIT COST
(Inc. GST)]]</f>
        <v>70.8</v>
      </c>
    </row>
    <row r="18" spans="1:5" s="3" customFormat="1" x14ac:dyDescent="0.25">
      <c r="A18" s="8">
        <v>14</v>
      </c>
      <c r="B18" s="7" t="s">
        <v>32</v>
      </c>
      <c r="C18" s="12">
        <v>1</v>
      </c>
      <c r="D18" s="9">
        <v>5</v>
      </c>
      <c r="E18" s="10">
        <f>Table24[[#This Row],[QTY]]*Table24[[#This Row],[UNIT COST
(Inc. GST)]]</f>
        <v>5</v>
      </c>
    </row>
    <row r="19" spans="1:5" s="3" customFormat="1" x14ac:dyDescent="0.25">
      <c r="A19" s="8">
        <v>15</v>
      </c>
      <c r="B19" s="7" t="s">
        <v>33</v>
      </c>
      <c r="C19" s="12">
        <v>1</v>
      </c>
      <c r="D19" s="9">
        <v>5</v>
      </c>
      <c r="E19" s="10">
        <f>Table24[[#This Row],[QTY]]*Table24[[#This Row],[UNIT COST
(Inc. GST)]]</f>
        <v>5</v>
      </c>
    </row>
    <row r="20" spans="1:5" s="3" customFormat="1" x14ac:dyDescent="0.25">
      <c r="A20" s="8">
        <v>16</v>
      </c>
      <c r="B20" s="7" t="s">
        <v>41</v>
      </c>
      <c r="C20" s="12">
        <v>4</v>
      </c>
      <c r="D20" s="9">
        <v>12.27</v>
      </c>
      <c r="E20" s="10">
        <f>Table24[[#This Row],[QTY]]*Table24[[#This Row],[UNIT COST
(Inc. GST)]]</f>
        <v>49.08</v>
      </c>
    </row>
    <row r="21" spans="1:5" s="3" customFormat="1" x14ac:dyDescent="0.25">
      <c r="A21" s="8">
        <v>17</v>
      </c>
      <c r="B21" s="7" t="s">
        <v>43</v>
      </c>
      <c r="C21" s="12">
        <v>4</v>
      </c>
      <c r="D21" s="9">
        <v>1.99</v>
      </c>
      <c r="E21" s="10">
        <f>Table24[[#This Row],[QTY]]*Table24[[#This Row],[UNIT COST
(Inc. GST)]]</f>
        <v>7.96</v>
      </c>
    </row>
    <row r="22" spans="1:5" s="3" customFormat="1" x14ac:dyDescent="0.25">
      <c r="A22" s="8">
        <v>18</v>
      </c>
      <c r="B22" s="7" t="s">
        <v>44</v>
      </c>
      <c r="C22" s="12">
        <v>4</v>
      </c>
      <c r="D22" s="9">
        <v>2.85</v>
      </c>
      <c r="E22" s="10">
        <f>Table24[[#This Row],[QTY]]*Table24[[#This Row],[UNIT COST
(Inc. GST)]]</f>
        <v>11.4</v>
      </c>
    </row>
    <row r="23" spans="1:5" s="3" customFormat="1" x14ac:dyDescent="0.25">
      <c r="A23" s="8">
        <v>19</v>
      </c>
      <c r="B23" s="7" t="s">
        <v>36</v>
      </c>
      <c r="C23" s="12">
        <v>1</v>
      </c>
      <c r="D23" s="9">
        <v>65</v>
      </c>
      <c r="E23" s="10">
        <f>Table24[[#This Row],[QTY]]*Table24[[#This Row],[UNIT COST
(Inc. GST)]]</f>
        <v>65</v>
      </c>
    </row>
    <row r="24" spans="1:5" s="3" customFormat="1" x14ac:dyDescent="0.25">
      <c r="A24" s="8">
        <v>20</v>
      </c>
      <c r="B24" s="7" t="s">
        <v>37</v>
      </c>
      <c r="C24" s="12">
        <v>1</v>
      </c>
      <c r="D24" s="9">
        <v>13</v>
      </c>
      <c r="E24" s="10">
        <f>Table24[[#This Row],[QTY]]*Table24[[#This Row],[UNIT COST
(Inc. GST)]]</f>
        <v>13</v>
      </c>
    </row>
    <row r="25" spans="1:5" s="3" customFormat="1" ht="17.25" customHeight="1" x14ac:dyDescent="0.25">
      <c r="A25" s="8">
        <v>21</v>
      </c>
      <c r="B25" s="7" t="s">
        <v>39</v>
      </c>
      <c r="C25" s="12">
        <v>1</v>
      </c>
      <c r="D25" s="9">
        <v>89.68</v>
      </c>
      <c r="E25" s="10">
        <f>Table24[[#This Row],[QTY]]*Table24[[#This Row],[UNIT COST
(Inc. GST)]]</f>
        <v>89.68</v>
      </c>
    </row>
    <row r="26" spans="1:5" s="3" customFormat="1" x14ac:dyDescent="0.25">
      <c r="A26" s="8">
        <v>22</v>
      </c>
      <c r="B26" s="7" t="s">
        <v>40</v>
      </c>
      <c r="C26" s="12"/>
      <c r="D26" s="9"/>
      <c r="E26" s="10">
        <f>Table24[[#This Row],[QTY]]*Table24[[#This Row],[UNIT COST
(Inc. GST)]]</f>
        <v>0</v>
      </c>
    </row>
    <row r="27" spans="1:5" s="3" customFormat="1" x14ac:dyDescent="0.25">
      <c r="A27" s="8">
        <v>23</v>
      </c>
      <c r="B27" s="7" t="s">
        <v>45</v>
      </c>
      <c r="C27" s="12"/>
      <c r="D27" s="9"/>
      <c r="E27" s="10">
        <f>Table24[[#This Row],[QTY]]*Table24[[#This Row],[UNIT COST
(Inc. GST)]]</f>
        <v>0</v>
      </c>
    </row>
    <row r="28" spans="1:5" x14ac:dyDescent="0.25">
      <c r="A28" s="8" t="s">
        <v>24</v>
      </c>
      <c r="C28" s="13">
        <f>SUBTOTAL(109,Table24[QTY])</f>
        <v>34</v>
      </c>
      <c r="D28" s="6"/>
      <c r="E28" s="11">
        <f>SUBTOTAL(109,Table24[TOTAL PRICE])</f>
        <v>1399.4560000000001</v>
      </c>
    </row>
  </sheetData>
  <mergeCells count="1">
    <mergeCell ref="A2:E2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915E-57D0-4670-9F8C-97BCECCF2310}">
  <dimension ref="A2:E29"/>
  <sheetViews>
    <sheetView tabSelected="1" workbookViewId="0">
      <selection activeCell="K16" sqref="K16"/>
    </sheetView>
  </sheetViews>
  <sheetFormatPr defaultColWidth="9.28515625" defaultRowHeight="15" x14ac:dyDescent="0.25"/>
  <cols>
    <col min="1" max="1" width="8.28515625" style="1" customWidth="1"/>
    <col min="2" max="2" width="66.28515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62</v>
      </c>
      <c r="C5" s="12">
        <v>1</v>
      </c>
      <c r="D5" s="9">
        <v>3249</v>
      </c>
      <c r="E5" s="10">
        <f>Table2456[[#This Row],[QTY]]*Table2456[[#This Row],[UNIT COST
(Inc. GST)]]</f>
        <v>3249</v>
      </c>
    </row>
    <row r="6" spans="1:5" s="3" customFormat="1" x14ac:dyDescent="0.25">
      <c r="A6" s="8">
        <v>2</v>
      </c>
      <c r="B6" s="7" t="s">
        <v>67</v>
      </c>
      <c r="C6" s="12">
        <v>1</v>
      </c>
      <c r="D6" s="9">
        <v>104.9</v>
      </c>
      <c r="E6" s="10">
        <f>Table2456[[#This Row],[QTY]]*Table2456[[#This Row],[UNIT COST
(Inc. GST)]]</f>
        <v>104.9</v>
      </c>
    </row>
    <row r="7" spans="1:5" s="3" customFormat="1" x14ac:dyDescent="0.25">
      <c r="A7" s="8">
        <v>3</v>
      </c>
      <c r="B7" s="7" t="s">
        <v>66</v>
      </c>
      <c r="C7" s="12">
        <v>1</v>
      </c>
      <c r="D7" s="9">
        <v>57.82</v>
      </c>
      <c r="E7" s="10">
        <f>Table2456[[#This Row],[QTY]]*Table2456[[#This Row],[UNIT COST
(Inc. GST)]]</f>
        <v>57.82</v>
      </c>
    </row>
    <row r="8" spans="1:5" s="3" customFormat="1" x14ac:dyDescent="0.25">
      <c r="A8" s="8">
        <v>4</v>
      </c>
      <c r="B8" s="7" t="s">
        <v>64</v>
      </c>
      <c r="C8" s="12">
        <v>1</v>
      </c>
      <c r="D8" s="9">
        <v>1608</v>
      </c>
      <c r="E8" s="10">
        <f>Table2456[[#This Row],[QTY]]*Table2456[[#This Row],[UNIT COST
(Inc. GST)]]</f>
        <v>1608</v>
      </c>
    </row>
    <row r="9" spans="1:5" s="3" customFormat="1" x14ac:dyDescent="0.25">
      <c r="A9" s="8">
        <v>5</v>
      </c>
      <c r="B9" s="7" t="s">
        <v>63</v>
      </c>
      <c r="C9" s="12">
        <v>1</v>
      </c>
      <c r="D9" s="9">
        <v>183</v>
      </c>
      <c r="E9" s="10">
        <f>Table2456[[#This Row],[QTY]]*Table2456[[#This Row],[UNIT COST
(Inc. GST)]]</f>
        <v>183</v>
      </c>
    </row>
    <row r="10" spans="1:5" s="3" customFormat="1" x14ac:dyDescent="0.25">
      <c r="A10" s="8">
        <v>6</v>
      </c>
      <c r="B10" s="7" t="s">
        <v>65</v>
      </c>
      <c r="C10" s="12">
        <v>2</v>
      </c>
      <c r="D10" s="9">
        <v>3.9540000000000002</v>
      </c>
      <c r="E10" s="10">
        <f>Table2456[[#This Row],[QTY]]*Table2456[[#This Row],[UNIT COST
(Inc. GST)]]</f>
        <v>7.9080000000000004</v>
      </c>
    </row>
    <row r="11" spans="1:5" s="3" customFormat="1" x14ac:dyDescent="0.25">
      <c r="A11" s="8">
        <v>7</v>
      </c>
      <c r="B11" s="7" t="s">
        <v>55</v>
      </c>
      <c r="C11" s="12">
        <v>1</v>
      </c>
      <c r="D11" s="9">
        <v>4.72</v>
      </c>
      <c r="E11" s="10">
        <f>Table2456[[#This Row],[QTY]]*Table2456[[#This Row],[UNIT COST
(Inc. GST)]]</f>
        <v>4.72</v>
      </c>
    </row>
    <row r="12" spans="1:5" s="3" customFormat="1" x14ac:dyDescent="0.25">
      <c r="A12" s="8">
        <v>8</v>
      </c>
      <c r="B12" s="7" t="s">
        <v>34</v>
      </c>
      <c r="C12" s="12">
        <v>2</v>
      </c>
      <c r="D12" s="9">
        <v>18</v>
      </c>
      <c r="E12" s="10">
        <f>Table2456[[#This Row],[QTY]]*Table2456[[#This Row],[UNIT COST
(Inc. GST)]]</f>
        <v>36</v>
      </c>
    </row>
    <row r="13" spans="1:5" s="3" customFormat="1" x14ac:dyDescent="0.25">
      <c r="A13" s="8">
        <v>9</v>
      </c>
      <c r="B13" s="7" t="s">
        <v>57</v>
      </c>
      <c r="C13" s="12">
        <v>3</v>
      </c>
      <c r="D13" s="9">
        <v>6</v>
      </c>
      <c r="E13" s="10">
        <f>Table2456[[#This Row],[QTY]]*Table2456[[#This Row],[UNIT COST
(Inc. GST)]]</f>
        <v>18</v>
      </c>
    </row>
    <row r="14" spans="1:5" s="3" customFormat="1" x14ac:dyDescent="0.25">
      <c r="A14" s="8">
        <v>10</v>
      </c>
      <c r="B14" s="7" t="s">
        <v>31</v>
      </c>
      <c r="C14" s="12">
        <v>1</v>
      </c>
      <c r="D14" s="9">
        <v>20</v>
      </c>
      <c r="E14" s="10">
        <f>Table2456[[#This Row],[QTY]]*Table2456[[#This Row],[UNIT COST
(Inc. GST)]]</f>
        <v>20</v>
      </c>
    </row>
    <row r="15" spans="1:5" s="3" customFormat="1" x14ac:dyDescent="0.25">
      <c r="A15" s="8">
        <v>11</v>
      </c>
      <c r="B15" s="7" t="s">
        <v>42</v>
      </c>
      <c r="C15" s="12">
        <v>2</v>
      </c>
      <c r="D15" s="9">
        <v>10</v>
      </c>
      <c r="E15" s="10">
        <f>Table2456[[#This Row],[QTY]]*Table2456[[#This Row],[UNIT COST
(Inc. GST)]]</f>
        <v>20</v>
      </c>
    </row>
    <row r="16" spans="1:5" s="3" customFormat="1" x14ac:dyDescent="0.25">
      <c r="A16" s="8">
        <v>12</v>
      </c>
      <c r="B16" s="7" t="s">
        <v>30</v>
      </c>
      <c r="C16" s="12">
        <v>1</v>
      </c>
      <c r="D16" s="9">
        <v>15</v>
      </c>
      <c r="E16" s="10">
        <f>Table2456[[#This Row],[QTY]]*Table2456[[#This Row],[UNIT COST
(Inc. GST)]]</f>
        <v>15</v>
      </c>
    </row>
    <row r="17" spans="1:5" s="3" customFormat="1" x14ac:dyDescent="0.25">
      <c r="A17" s="8">
        <v>13</v>
      </c>
      <c r="B17" s="7" t="s">
        <v>38</v>
      </c>
      <c r="C17" s="12">
        <v>1</v>
      </c>
      <c r="D17" s="9">
        <v>9.44</v>
      </c>
      <c r="E17" s="10">
        <f>Table2456[[#This Row],[QTY]]*Table2456[[#This Row],[UNIT COST
(Inc. GST)]]</f>
        <v>9.44</v>
      </c>
    </row>
    <row r="18" spans="1:5" s="3" customFormat="1" x14ac:dyDescent="0.25">
      <c r="A18" s="8">
        <v>14</v>
      </c>
      <c r="B18" s="7" t="s">
        <v>29</v>
      </c>
      <c r="C18" s="12">
        <v>1</v>
      </c>
      <c r="D18" s="9">
        <v>70.8</v>
      </c>
      <c r="E18" s="10">
        <f>Table2456[[#This Row],[QTY]]*Table2456[[#This Row],[UNIT COST
(Inc. GST)]]</f>
        <v>70.8</v>
      </c>
    </row>
    <row r="19" spans="1:5" s="3" customFormat="1" x14ac:dyDescent="0.25">
      <c r="A19" s="8">
        <v>15</v>
      </c>
      <c r="B19" s="7" t="s">
        <v>32</v>
      </c>
      <c r="C19" s="12">
        <v>1</v>
      </c>
      <c r="D19" s="9">
        <v>5</v>
      </c>
      <c r="E19" s="10">
        <f>Table2456[[#This Row],[QTY]]*Table2456[[#This Row],[UNIT COST
(Inc. GST)]]</f>
        <v>5</v>
      </c>
    </row>
    <row r="20" spans="1:5" s="3" customFormat="1" x14ac:dyDescent="0.25">
      <c r="A20" s="8">
        <v>16</v>
      </c>
      <c r="B20" s="7" t="s">
        <v>33</v>
      </c>
      <c r="C20" s="12">
        <v>1</v>
      </c>
      <c r="D20" s="9">
        <v>5</v>
      </c>
      <c r="E20" s="10">
        <f>Table2456[[#This Row],[QTY]]*Table2456[[#This Row],[UNIT COST
(Inc. GST)]]</f>
        <v>5</v>
      </c>
    </row>
    <row r="21" spans="1:5" s="3" customFormat="1" x14ac:dyDescent="0.25">
      <c r="A21" s="8">
        <v>17</v>
      </c>
      <c r="B21" s="7" t="s">
        <v>41</v>
      </c>
      <c r="C21" s="12">
        <v>4</v>
      </c>
      <c r="D21" s="9">
        <v>12.27</v>
      </c>
      <c r="E21" s="10">
        <f>Table2456[[#This Row],[QTY]]*Table2456[[#This Row],[UNIT COST
(Inc. GST)]]</f>
        <v>49.08</v>
      </c>
    </row>
    <row r="22" spans="1:5" s="3" customFormat="1" x14ac:dyDescent="0.25">
      <c r="A22" s="8">
        <v>18</v>
      </c>
      <c r="B22" s="7" t="s">
        <v>43</v>
      </c>
      <c r="C22" s="12">
        <v>4</v>
      </c>
      <c r="D22" s="9">
        <v>1.99</v>
      </c>
      <c r="E22" s="10">
        <f>Table2456[[#This Row],[QTY]]*Table2456[[#This Row],[UNIT COST
(Inc. GST)]]</f>
        <v>7.96</v>
      </c>
    </row>
    <row r="23" spans="1:5" s="3" customFormat="1" x14ac:dyDescent="0.25">
      <c r="A23" s="8">
        <v>19</v>
      </c>
      <c r="B23" s="7" t="s">
        <v>44</v>
      </c>
      <c r="C23" s="12">
        <v>4</v>
      </c>
      <c r="D23" s="9">
        <v>2.85</v>
      </c>
      <c r="E23" s="10">
        <f>Table2456[[#This Row],[QTY]]*Table2456[[#This Row],[UNIT COST
(Inc. GST)]]</f>
        <v>11.4</v>
      </c>
    </row>
    <row r="24" spans="1:5" s="3" customFormat="1" x14ac:dyDescent="0.25">
      <c r="A24" s="8">
        <v>20</v>
      </c>
      <c r="B24" s="7" t="s">
        <v>36</v>
      </c>
      <c r="C24" s="12">
        <v>1</v>
      </c>
      <c r="D24" s="9">
        <v>65</v>
      </c>
      <c r="E24" s="10">
        <f>Table2456[[#This Row],[QTY]]*Table2456[[#This Row],[UNIT COST
(Inc. GST)]]</f>
        <v>65</v>
      </c>
    </row>
    <row r="25" spans="1:5" s="3" customFormat="1" x14ac:dyDescent="0.25">
      <c r="A25" s="8">
        <v>21</v>
      </c>
      <c r="B25" s="7" t="s">
        <v>37</v>
      </c>
      <c r="C25" s="12">
        <v>1</v>
      </c>
      <c r="D25" s="9">
        <v>13</v>
      </c>
      <c r="E25" s="10">
        <f>Table2456[[#This Row],[QTY]]*Table2456[[#This Row],[UNIT COST
(Inc. GST)]]</f>
        <v>13</v>
      </c>
    </row>
    <row r="26" spans="1:5" s="3" customFormat="1" ht="17.25" customHeight="1" x14ac:dyDescent="0.25">
      <c r="A26" s="8">
        <v>22</v>
      </c>
      <c r="B26" s="7" t="s">
        <v>39</v>
      </c>
      <c r="C26" s="12">
        <v>1</v>
      </c>
      <c r="D26" s="9">
        <v>89.68</v>
      </c>
      <c r="E26" s="10">
        <f>Table2456[[#This Row],[QTY]]*Table2456[[#This Row],[UNIT COST
(Inc. GST)]]</f>
        <v>89.68</v>
      </c>
    </row>
    <row r="27" spans="1:5" s="3" customFormat="1" x14ac:dyDescent="0.25">
      <c r="A27" s="8">
        <v>23</v>
      </c>
      <c r="B27" s="7" t="s">
        <v>40</v>
      </c>
      <c r="C27" s="12"/>
      <c r="D27" s="9"/>
      <c r="E27" s="10">
        <f>Table2456[[#This Row],[QTY]]*Table2456[[#This Row],[UNIT COST
(Inc. GST)]]</f>
        <v>0</v>
      </c>
    </row>
    <row r="28" spans="1:5" s="3" customFormat="1" x14ac:dyDescent="0.25">
      <c r="A28" s="8">
        <v>24</v>
      </c>
      <c r="B28" s="7" t="s">
        <v>45</v>
      </c>
      <c r="C28" s="12"/>
      <c r="D28" s="9"/>
      <c r="E28" s="10">
        <f>Table2456[[#This Row],[QTY]]*Table2456[[#This Row],[UNIT COST
(Inc. GST)]]</f>
        <v>0</v>
      </c>
    </row>
    <row r="29" spans="1:5" x14ac:dyDescent="0.25">
      <c r="A29" s="8" t="s">
        <v>24</v>
      </c>
      <c r="C29" s="13">
        <f>SUBTOTAL(109,Table2456[QTY])</f>
        <v>36</v>
      </c>
      <c r="D29" s="6"/>
      <c r="E29" s="11">
        <f>SUBTOTAL(109,Table2456[TOTAL PRICE])</f>
        <v>5650.7080000000005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23D3-FD20-4A18-A0C9-69AD37A02846}">
  <dimension ref="A2:E30"/>
  <sheetViews>
    <sheetView topLeftCell="A5" workbookViewId="0">
      <selection activeCell="G20" sqref="G20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108</v>
      </c>
      <c r="C5" s="12">
        <v>1</v>
      </c>
      <c r="D5" s="9">
        <v>409.46</v>
      </c>
      <c r="E5" s="10">
        <f>Table245914[[#This Row],[QTY]]*Table245914[[#This Row],[UNIT COST
(Inc. GST)]]</f>
        <v>409.46</v>
      </c>
    </row>
    <row r="6" spans="1:5" s="3" customFormat="1" x14ac:dyDescent="0.25">
      <c r="A6" s="8">
        <v>2</v>
      </c>
      <c r="B6" s="7" t="s">
        <v>117</v>
      </c>
      <c r="C6" s="12">
        <v>1</v>
      </c>
      <c r="D6" s="9">
        <v>118</v>
      </c>
      <c r="E6" s="10">
        <f>Table245914[[#This Row],[QTY]]*Table245914[[#This Row],[UNIT COST
(Inc. GST)]]</f>
        <v>118</v>
      </c>
    </row>
    <row r="7" spans="1:5" s="3" customFormat="1" x14ac:dyDescent="0.25">
      <c r="A7" s="8">
        <v>3</v>
      </c>
      <c r="B7" s="7" t="s">
        <v>118</v>
      </c>
      <c r="C7" s="12">
        <v>1</v>
      </c>
      <c r="D7" s="9">
        <v>41.3</v>
      </c>
      <c r="E7" s="10">
        <f>Table245914[[#This Row],[QTY]]*Table245914[[#This Row],[UNIT COST
(Inc. GST)]]</f>
        <v>41.3</v>
      </c>
    </row>
    <row r="8" spans="1:5" s="3" customFormat="1" x14ac:dyDescent="0.25">
      <c r="A8" s="8">
        <v>4</v>
      </c>
      <c r="B8" s="7" t="s">
        <v>112</v>
      </c>
      <c r="C8" s="13">
        <v>2</v>
      </c>
      <c r="D8" s="9">
        <v>299</v>
      </c>
      <c r="E8" s="10">
        <f>Table245914[[#This Row],[QTY]]*Table245914[[#This Row],[UNIT COST
(Inc. GST)]]</f>
        <v>598</v>
      </c>
    </row>
    <row r="9" spans="1:5" s="3" customFormat="1" x14ac:dyDescent="0.25">
      <c r="A9" s="8">
        <v>5</v>
      </c>
      <c r="B9" s="7" t="s">
        <v>119</v>
      </c>
      <c r="C9" s="12">
        <v>1</v>
      </c>
      <c r="D9" s="9">
        <v>180</v>
      </c>
      <c r="E9" s="10">
        <f>Table245914[[#This Row],[QTY]]*Table245914[[#This Row],[UNIT COST
(Inc. GST)]]</f>
        <v>180</v>
      </c>
    </row>
    <row r="10" spans="1:5" s="3" customFormat="1" x14ac:dyDescent="0.25">
      <c r="A10" s="8">
        <v>6</v>
      </c>
      <c r="B10" s="7" t="s">
        <v>120</v>
      </c>
      <c r="C10" s="12">
        <v>2</v>
      </c>
      <c r="D10" s="9">
        <v>5</v>
      </c>
      <c r="E10" s="10">
        <f>Table245914[[#This Row],[QTY]]*Table245914[[#This Row],[UNIT COST
(Inc. GST)]]</f>
        <v>10</v>
      </c>
    </row>
    <row r="11" spans="1:5" s="3" customFormat="1" x14ac:dyDescent="0.25">
      <c r="A11" s="8">
        <v>7</v>
      </c>
      <c r="B11" s="7" t="s">
        <v>121</v>
      </c>
      <c r="C11" s="12">
        <v>1</v>
      </c>
      <c r="D11" s="9">
        <v>1075</v>
      </c>
      <c r="E11" s="10">
        <f>Table245914[[#This Row],[QTY]]*Table245914[[#This Row],[UNIT COST
(Inc. GST)]]</f>
        <v>1075</v>
      </c>
    </row>
    <row r="12" spans="1:5" s="3" customFormat="1" x14ac:dyDescent="0.25">
      <c r="A12" s="8">
        <v>8</v>
      </c>
      <c r="B12" s="7" t="s">
        <v>122</v>
      </c>
      <c r="C12" s="12">
        <v>1</v>
      </c>
      <c r="D12" s="9">
        <v>150</v>
      </c>
      <c r="E12" s="10">
        <f>Table245914[[#This Row],[QTY]]*Table245914[[#This Row],[UNIT COST
(Inc. GST)]]</f>
        <v>150</v>
      </c>
    </row>
    <row r="13" spans="1:5" s="3" customFormat="1" x14ac:dyDescent="0.25">
      <c r="A13" s="8">
        <v>9</v>
      </c>
      <c r="B13" s="7" t="s">
        <v>123</v>
      </c>
      <c r="C13" s="12">
        <v>1</v>
      </c>
      <c r="D13" s="9">
        <v>25</v>
      </c>
      <c r="E13" s="10">
        <f>Table245914[[#This Row],[QTY]]*Table245914[[#This Row],[UNIT COST
(Inc. GST)]]</f>
        <v>25</v>
      </c>
    </row>
    <row r="14" spans="1:5" s="3" customFormat="1" x14ac:dyDescent="0.25">
      <c r="A14" s="8">
        <v>10</v>
      </c>
      <c r="B14" s="7" t="s">
        <v>34</v>
      </c>
      <c r="C14" s="12">
        <v>1</v>
      </c>
      <c r="D14" s="9">
        <v>18</v>
      </c>
      <c r="E14" s="10">
        <f>Table245914[[#This Row],[QTY]]*Table245914[[#This Row],[UNIT COST
(Inc. GST)]]</f>
        <v>18</v>
      </c>
    </row>
    <row r="15" spans="1:5" s="3" customFormat="1" x14ac:dyDescent="0.25">
      <c r="A15" s="8">
        <v>10</v>
      </c>
      <c r="B15" s="7" t="s">
        <v>61</v>
      </c>
      <c r="C15" s="12">
        <v>4</v>
      </c>
      <c r="D15" s="9">
        <v>10</v>
      </c>
      <c r="E15" s="10">
        <f>Table245914[[#This Row],[QTY]]*Table245914[[#This Row],[UNIT COST
(Inc. GST)]]</f>
        <v>40</v>
      </c>
    </row>
    <row r="16" spans="1:5" s="3" customFormat="1" x14ac:dyDescent="0.25">
      <c r="A16" s="8">
        <v>11</v>
      </c>
      <c r="B16" s="7" t="s">
        <v>57</v>
      </c>
      <c r="C16" s="12">
        <v>6</v>
      </c>
      <c r="D16" s="9">
        <v>6</v>
      </c>
      <c r="E16" s="10">
        <f>Table245914[[#This Row],[QTY]]*Table245914[[#This Row],[UNIT COST
(Inc. GST)]]</f>
        <v>36</v>
      </c>
    </row>
    <row r="17" spans="1:5" s="3" customFormat="1" x14ac:dyDescent="0.25">
      <c r="A17" s="8">
        <v>12</v>
      </c>
      <c r="B17" s="7" t="s">
        <v>31</v>
      </c>
      <c r="C17" s="12">
        <v>1</v>
      </c>
      <c r="D17" s="9">
        <v>20</v>
      </c>
      <c r="E17" s="10">
        <f>Table245914[[#This Row],[QTY]]*Table245914[[#This Row],[UNIT COST
(Inc. GST)]]</f>
        <v>20</v>
      </c>
    </row>
    <row r="18" spans="1:5" s="3" customFormat="1" x14ac:dyDescent="0.25">
      <c r="A18" s="8">
        <v>13</v>
      </c>
      <c r="B18" s="7" t="s">
        <v>42</v>
      </c>
      <c r="C18" s="12">
        <v>2</v>
      </c>
      <c r="D18" s="9">
        <v>10</v>
      </c>
      <c r="E18" s="10">
        <f>Table245914[[#This Row],[QTY]]*Table245914[[#This Row],[UNIT COST
(Inc. GST)]]</f>
        <v>20</v>
      </c>
    </row>
    <row r="19" spans="1:5" s="3" customFormat="1" x14ac:dyDescent="0.25">
      <c r="A19" s="8">
        <v>14</v>
      </c>
      <c r="B19" s="7" t="s">
        <v>124</v>
      </c>
      <c r="C19" s="12">
        <v>1</v>
      </c>
      <c r="D19" s="9">
        <v>150</v>
      </c>
      <c r="E19" s="10">
        <f>Table245914[[#This Row],[QTY]]*Table245914[[#This Row],[UNIT COST
(Inc. GST)]]</f>
        <v>150</v>
      </c>
    </row>
    <row r="20" spans="1:5" s="3" customFormat="1" x14ac:dyDescent="0.25">
      <c r="A20" s="8">
        <v>15</v>
      </c>
      <c r="B20" s="7" t="s">
        <v>38</v>
      </c>
      <c r="C20" s="12">
        <v>1</v>
      </c>
      <c r="D20" s="9">
        <v>9.44</v>
      </c>
      <c r="E20" s="10">
        <f>Table245914[[#This Row],[QTY]]*Table245914[[#This Row],[UNIT COST
(Inc. GST)]]</f>
        <v>9.44</v>
      </c>
    </row>
    <row r="21" spans="1:5" s="3" customFormat="1" x14ac:dyDescent="0.25">
      <c r="A21" s="8">
        <v>16</v>
      </c>
      <c r="B21" s="7" t="s">
        <v>29</v>
      </c>
      <c r="C21" s="12">
        <v>1</v>
      </c>
      <c r="D21" s="9">
        <v>70.8</v>
      </c>
      <c r="E21" s="10">
        <f>Table245914[[#This Row],[QTY]]*Table245914[[#This Row],[UNIT COST
(Inc. GST)]]</f>
        <v>70.8</v>
      </c>
    </row>
    <row r="22" spans="1:5" s="3" customFormat="1" x14ac:dyDescent="0.25">
      <c r="A22" s="8">
        <v>19</v>
      </c>
      <c r="B22" s="7" t="s">
        <v>41</v>
      </c>
      <c r="C22" s="12">
        <v>4</v>
      </c>
      <c r="D22" s="9">
        <v>12.27</v>
      </c>
      <c r="E22" s="10">
        <f>Table245914[[#This Row],[QTY]]*Table245914[[#This Row],[UNIT COST
(Inc. GST)]]</f>
        <v>49.08</v>
      </c>
    </row>
    <row r="23" spans="1:5" s="3" customFormat="1" x14ac:dyDescent="0.25">
      <c r="A23" s="8">
        <v>20</v>
      </c>
      <c r="B23" s="7" t="s">
        <v>43</v>
      </c>
      <c r="C23" s="12">
        <v>4</v>
      </c>
      <c r="D23" s="9">
        <v>1.99</v>
      </c>
      <c r="E23" s="10">
        <f>Table245914[[#This Row],[QTY]]*Table245914[[#This Row],[UNIT COST
(Inc. GST)]]</f>
        <v>7.96</v>
      </c>
    </row>
    <row r="24" spans="1:5" s="3" customFormat="1" x14ac:dyDescent="0.25">
      <c r="A24" s="8">
        <v>21</v>
      </c>
      <c r="B24" s="7" t="s">
        <v>44</v>
      </c>
      <c r="C24" s="12">
        <v>4</v>
      </c>
      <c r="D24" s="9">
        <v>2.85</v>
      </c>
      <c r="E24" s="10">
        <f>Table245914[[#This Row],[QTY]]*Table245914[[#This Row],[UNIT COST
(Inc. GST)]]</f>
        <v>11.4</v>
      </c>
    </row>
    <row r="25" spans="1:5" s="3" customFormat="1" x14ac:dyDescent="0.25">
      <c r="A25" s="8">
        <v>22</v>
      </c>
      <c r="B25" s="7" t="s">
        <v>36</v>
      </c>
      <c r="C25" s="12">
        <v>1</v>
      </c>
      <c r="D25" s="9">
        <v>65</v>
      </c>
      <c r="E25" s="10">
        <f>Table245914[[#This Row],[QTY]]*Table245914[[#This Row],[UNIT COST
(Inc. GST)]]</f>
        <v>65</v>
      </c>
    </row>
    <row r="26" spans="1:5" s="3" customFormat="1" x14ac:dyDescent="0.25">
      <c r="A26" s="8">
        <v>23</v>
      </c>
      <c r="B26" s="7" t="s">
        <v>37</v>
      </c>
      <c r="C26" s="12">
        <v>1</v>
      </c>
      <c r="D26" s="9">
        <v>13</v>
      </c>
      <c r="E26" s="10">
        <f>Table245914[[#This Row],[QTY]]*Table245914[[#This Row],[UNIT COST
(Inc. GST)]]</f>
        <v>13</v>
      </c>
    </row>
    <row r="27" spans="1:5" s="3" customFormat="1" ht="17.25" customHeight="1" x14ac:dyDescent="0.25">
      <c r="A27" s="8">
        <v>24</v>
      </c>
      <c r="B27" s="7" t="s">
        <v>39</v>
      </c>
      <c r="C27" s="12">
        <v>1</v>
      </c>
      <c r="D27" s="9">
        <v>89.68</v>
      </c>
      <c r="E27" s="10">
        <f>Table245914[[#This Row],[QTY]]*Table245914[[#This Row],[UNIT COST
(Inc. GST)]]</f>
        <v>89.68</v>
      </c>
    </row>
    <row r="28" spans="1:5" s="3" customFormat="1" x14ac:dyDescent="0.25">
      <c r="A28" s="8">
        <v>25</v>
      </c>
      <c r="B28" s="7" t="s">
        <v>40</v>
      </c>
      <c r="C28" s="12"/>
      <c r="D28" s="9"/>
      <c r="E28" s="10">
        <f>Table245914[[#This Row],[QTY]]*Table245914[[#This Row],[UNIT COST
(Inc. GST)]]</f>
        <v>0</v>
      </c>
    </row>
    <row r="29" spans="1:5" s="3" customFormat="1" x14ac:dyDescent="0.25">
      <c r="A29" s="8">
        <v>26</v>
      </c>
      <c r="B29" s="7" t="s">
        <v>45</v>
      </c>
      <c r="C29" s="12"/>
      <c r="D29" s="9"/>
      <c r="E29" s="10">
        <f>Table245914[[#This Row],[QTY]]*Table245914[[#This Row],[UNIT COST
(Inc. GST)]]</f>
        <v>0</v>
      </c>
    </row>
    <row r="30" spans="1:5" x14ac:dyDescent="0.25">
      <c r="A30" s="8" t="s">
        <v>24</v>
      </c>
      <c r="C30" s="13">
        <f>SUBTOTAL(109,Table245914[QTY])</f>
        <v>43</v>
      </c>
      <c r="D30" s="6"/>
      <c r="E30" s="11">
        <f>SUBTOTAL(109,Table245914[TOTAL PRICE])</f>
        <v>3207.1200000000003</v>
      </c>
    </row>
  </sheetData>
  <mergeCells count="1">
    <mergeCell ref="A2:E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89F9-5A7F-4370-9015-13F61F9A8322}">
  <dimension ref="A2:E27"/>
  <sheetViews>
    <sheetView workbookViewId="0">
      <selection activeCell="H10" sqref="H10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58</v>
      </c>
      <c r="C5" s="12">
        <v>1</v>
      </c>
      <c r="D5" s="9">
        <v>3481</v>
      </c>
      <c r="E5" s="10">
        <f>Table245[[#This Row],[QTY]]*Table245[[#This Row],[UNIT COST
(Inc. GST)]]</f>
        <v>3481</v>
      </c>
    </row>
    <row r="6" spans="1:5" s="3" customFormat="1" x14ac:dyDescent="0.25">
      <c r="A6" s="8">
        <v>2</v>
      </c>
      <c r="B6" s="7" t="s">
        <v>59</v>
      </c>
      <c r="C6" s="12">
        <v>1</v>
      </c>
      <c r="D6" s="9">
        <v>76.7</v>
      </c>
      <c r="E6" s="10">
        <f>Table245[[#This Row],[QTY]]*Table245[[#This Row],[UNIT COST
(Inc. GST)]]</f>
        <v>76.7</v>
      </c>
    </row>
    <row r="7" spans="1:5" s="3" customFormat="1" x14ac:dyDescent="0.25">
      <c r="A7" s="8">
        <v>3</v>
      </c>
      <c r="B7" s="7" t="s">
        <v>60</v>
      </c>
      <c r="C7" s="12">
        <v>1</v>
      </c>
      <c r="D7" s="9">
        <v>116.39</v>
      </c>
      <c r="E7" s="10">
        <f>Table245[[#This Row],[QTY]]*Table245[[#This Row],[UNIT COST
(Inc. GST)]]</f>
        <v>116.39</v>
      </c>
    </row>
    <row r="8" spans="1:5" s="3" customFormat="1" x14ac:dyDescent="0.25">
      <c r="A8" s="8">
        <v>4</v>
      </c>
      <c r="B8" s="7" t="s">
        <v>53</v>
      </c>
      <c r="C8" s="12">
        <v>1</v>
      </c>
      <c r="D8" s="9">
        <v>10.856</v>
      </c>
      <c r="E8" s="10">
        <f>Table245[[#This Row],[QTY]]*Table245[[#This Row],[UNIT COST
(Inc. GST)]]</f>
        <v>10.856</v>
      </c>
    </row>
    <row r="9" spans="1:5" s="3" customFormat="1" x14ac:dyDescent="0.25">
      <c r="A9" s="8">
        <v>5</v>
      </c>
      <c r="B9" s="7" t="s">
        <v>55</v>
      </c>
      <c r="C9" s="12">
        <v>1</v>
      </c>
      <c r="D9" s="9">
        <v>4.72</v>
      </c>
      <c r="E9" s="10">
        <f>Table245[[#This Row],[QTY]]*Table245[[#This Row],[UNIT COST
(Inc. GST)]]</f>
        <v>4.72</v>
      </c>
    </row>
    <row r="10" spans="1:5" s="3" customFormat="1" x14ac:dyDescent="0.25">
      <c r="A10" s="8">
        <v>6</v>
      </c>
      <c r="B10" s="7" t="s">
        <v>61</v>
      </c>
      <c r="C10" s="12">
        <v>2</v>
      </c>
      <c r="D10" s="9">
        <v>10</v>
      </c>
      <c r="E10" s="10">
        <f>Table245[[#This Row],[QTY]]*Table245[[#This Row],[UNIT COST
(Inc. GST)]]</f>
        <v>20</v>
      </c>
    </row>
    <row r="11" spans="1:5" s="3" customFormat="1" x14ac:dyDescent="0.25">
      <c r="A11" s="8">
        <v>7</v>
      </c>
      <c r="B11" s="7" t="s">
        <v>57</v>
      </c>
      <c r="C11" s="12">
        <v>2</v>
      </c>
      <c r="D11" s="9">
        <v>6</v>
      </c>
      <c r="E11" s="10">
        <f>Table245[[#This Row],[QTY]]*Table245[[#This Row],[UNIT COST
(Inc. GST)]]</f>
        <v>12</v>
      </c>
    </row>
    <row r="12" spans="1:5" s="3" customFormat="1" x14ac:dyDescent="0.25">
      <c r="A12" s="8">
        <v>8</v>
      </c>
      <c r="B12" s="7" t="s">
        <v>31</v>
      </c>
      <c r="C12" s="12">
        <v>1</v>
      </c>
      <c r="D12" s="9">
        <v>20</v>
      </c>
      <c r="E12" s="10">
        <f>Table245[[#This Row],[QTY]]*Table245[[#This Row],[UNIT COST
(Inc. GST)]]</f>
        <v>20</v>
      </c>
    </row>
    <row r="13" spans="1:5" s="3" customFormat="1" x14ac:dyDescent="0.25">
      <c r="A13" s="8">
        <v>9</v>
      </c>
      <c r="B13" s="7" t="s">
        <v>42</v>
      </c>
      <c r="C13" s="12">
        <v>2</v>
      </c>
      <c r="D13" s="9">
        <v>10</v>
      </c>
      <c r="E13" s="10">
        <f>Table245[[#This Row],[QTY]]*Table245[[#This Row],[UNIT COST
(Inc. GST)]]</f>
        <v>20</v>
      </c>
    </row>
    <row r="14" spans="1:5" s="3" customFormat="1" x14ac:dyDescent="0.25">
      <c r="A14" s="8">
        <v>10</v>
      </c>
      <c r="B14" s="7" t="s">
        <v>30</v>
      </c>
      <c r="C14" s="12">
        <v>1</v>
      </c>
      <c r="D14" s="9">
        <v>15</v>
      </c>
      <c r="E14" s="10">
        <f>Table245[[#This Row],[QTY]]*Table245[[#This Row],[UNIT COST
(Inc. GST)]]</f>
        <v>15</v>
      </c>
    </row>
    <row r="15" spans="1:5" s="3" customFormat="1" x14ac:dyDescent="0.25">
      <c r="A15" s="8">
        <v>11</v>
      </c>
      <c r="B15" s="7" t="s">
        <v>38</v>
      </c>
      <c r="C15" s="12">
        <v>1</v>
      </c>
      <c r="D15" s="9">
        <v>9.44</v>
      </c>
      <c r="E15" s="10">
        <f>Table245[[#This Row],[QTY]]*Table245[[#This Row],[UNIT COST
(Inc. GST)]]</f>
        <v>9.44</v>
      </c>
    </row>
    <row r="16" spans="1:5" s="3" customFormat="1" x14ac:dyDescent="0.25">
      <c r="A16" s="8">
        <v>12</v>
      </c>
      <c r="B16" s="7" t="s">
        <v>29</v>
      </c>
      <c r="C16" s="12">
        <v>1</v>
      </c>
      <c r="D16" s="9">
        <v>70.8</v>
      </c>
      <c r="E16" s="10">
        <f>Table245[[#This Row],[QTY]]*Table245[[#This Row],[UNIT COST
(Inc. GST)]]</f>
        <v>70.8</v>
      </c>
    </row>
    <row r="17" spans="1:5" s="3" customFormat="1" x14ac:dyDescent="0.25">
      <c r="A17" s="8">
        <v>13</v>
      </c>
      <c r="B17" s="7" t="s">
        <v>32</v>
      </c>
      <c r="C17" s="12">
        <v>1</v>
      </c>
      <c r="D17" s="9">
        <v>5</v>
      </c>
      <c r="E17" s="10">
        <f>Table245[[#This Row],[QTY]]*Table245[[#This Row],[UNIT COST
(Inc. GST)]]</f>
        <v>5</v>
      </c>
    </row>
    <row r="18" spans="1:5" s="3" customFormat="1" x14ac:dyDescent="0.25">
      <c r="A18" s="8">
        <v>14</v>
      </c>
      <c r="B18" s="7" t="s">
        <v>33</v>
      </c>
      <c r="C18" s="12">
        <v>1</v>
      </c>
      <c r="D18" s="9">
        <v>5</v>
      </c>
      <c r="E18" s="10">
        <f>Table245[[#This Row],[QTY]]*Table245[[#This Row],[UNIT COST
(Inc. GST)]]</f>
        <v>5</v>
      </c>
    </row>
    <row r="19" spans="1:5" s="3" customFormat="1" x14ac:dyDescent="0.25">
      <c r="A19" s="8">
        <v>15</v>
      </c>
      <c r="B19" s="7" t="s">
        <v>41</v>
      </c>
      <c r="C19" s="12">
        <v>4</v>
      </c>
      <c r="D19" s="9">
        <v>12.27</v>
      </c>
      <c r="E19" s="10">
        <f>Table245[[#This Row],[QTY]]*Table245[[#This Row],[UNIT COST
(Inc. GST)]]</f>
        <v>49.08</v>
      </c>
    </row>
    <row r="20" spans="1:5" s="3" customFormat="1" x14ac:dyDescent="0.25">
      <c r="A20" s="8">
        <v>16</v>
      </c>
      <c r="B20" s="7" t="s">
        <v>43</v>
      </c>
      <c r="C20" s="12">
        <v>4</v>
      </c>
      <c r="D20" s="9">
        <v>1.99</v>
      </c>
      <c r="E20" s="10">
        <f>Table245[[#This Row],[QTY]]*Table245[[#This Row],[UNIT COST
(Inc. GST)]]</f>
        <v>7.96</v>
      </c>
    </row>
    <row r="21" spans="1:5" s="3" customFormat="1" x14ac:dyDescent="0.25">
      <c r="A21" s="8">
        <v>17</v>
      </c>
      <c r="B21" s="7" t="s">
        <v>44</v>
      </c>
      <c r="C21" s="12">
        <v>4</v>
      </c>
      <c r="D21" s="9">
        <v>2.85</v>
      </c>
      <c r="E21" s="10">
        <f>Table245[[#This Row],[QTY]]*Table245[[#This Row],[UNIT COST
(Inc. GST)]]</f>
        <v>11.4</v>
      </c>
    </row>
    <row r="22" spans="1:5" s="3" customFormat="1" x14ac:dyDescent="0.25">
      <c r="A22" s="8">
        <v>18</v>
      </c>
      <c r="B22" s="7" t="s">
        <v>36</v>
      </c>
      <c r="C22" s="12">
        <v>1</v>
      </c>
      <c r="D22" s="9">
        <v>65</v>
      </c>
      <c r="E22" s="10">
        <f>Table245[[#This Row],[QTY]]*Table245[[#This Row],[UNIT COST
(Inc. GST)]]</f>
        <v>65</v>
      </c>
    </row>
    <row r="23" spans="1:5" s="3" customFormat="1" x14ac:dyDescent="0.25">
      <c r="A23" s="8">
        <v>19</v>
      </c>
      <c r="B23" s="7" t="s">
        <v>37</v>
      </c>
      <c r="C23" s="12">
        <v>1</v>
      </c>
      <c r="D23" s="9">
        <v>13</v>
      </c>
      <c r="E23" s="10">
        <f>Table245[[#This Row],[QTY]]*Table245[[#This Row],[UNIT COST
(Inc. GST)]]</f>
        <v>13</v>
      </c>
    </row>
    <row r="24" spans="1:5" s="3" customFormat="1" ht="17.25" customHeight="1" x14ac:dyDescent="0.25">
      <c r="A24" s="8">
        <v>20</v>
      </c>
      <c r="B24" s="7" t="s">
        <v>39</v>
      </c>
      <c r="C24" s="12">
        <v>1</v>
      </c>
      <c r="D24" s="9">
        <v>89.68</v>
      </c>
      <c r="E24" s="10">
        <f>Table245[[#This Row],[QTY]]*Table245[[#This Row],[UNIT COST
(Inc. GST)]]</f>
        <v>89.68</v>
      </c>
    </row>
    <row r="25" spans="1:5" s="3" customFormat="1" x14ac:dyDescent="0.25">
      <c r="A25" s="8">
        <v>21</v>
      </c>
      <c r="B25" s="7" t="s">
        <v>40</v>
      </c>
      <c r="C25" s="12"/>
      <c r="D25" s="9"/>
      <c r="E25" s="10">
        <f>Table245[[#This Row],[QTY]]*Table245[[#This Row],[UNIT COST
(Inc. GST)]]</f>
        <v>0</v>
      </c>
    </row>
    <row r="26" spans="1:5" s="3" customFormat="1" x14ac:dyDescent="0.25">
      <c r="A26" s="8">
        <v>22</v>
      </c>
      <c r="B26" s="7" t="s">
        <v>45</v>
      </c>
      <c r="C26" s="12"/>
      <c r="D26" s="9"/>
      <c r="E26" s="10">
        <f>Table245[[#This Row],[QTY]]*Table245[[#This Row],[UNIT COST
(Inc. GST)]]</f>
        <v>0</v>
      </c>
    </row>
    <row r="27" spans="1:5" x14ac:dyDescent="0.25">
      <c r="A27" s="8" t="s">
        <v>24</v>
      </c>
      <c r="C27" s="13">
        <f>SUBTOTAL(109,Table245[QTY])</f>
        <v>32</v>
      </c>
      <c r="D27" s="6"/>
      <c r="E27" s="11">
        <f>SUBTOTAL(109,Table245[TOTAL PRICE])</f>
        <v>4103.0259999999998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FC7A-2433-4C54-8412-B37752910BCA}">
  <dimension ref="A2:E26"/>
  <sheetViews>
    <sheetView zoomScale="130" zoomScaleNormal="130" workbookViewId="0">
      <selection activeCell="F26" sqref="F26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25</v>
      </c>
      <c r="C5" s="12">
        <v>1</v>
      </c>
      <c r="D5" s="9">
        <v>2685</v>
      </c>
      <c r="E5" s="10">
        <f>Table2[[#This Row],[QTY]]*Table2[[#This Row],[UNIT COST
(Inc. GST)]]</f>
        <v>2685</v>
      </c>
    </row>
    <row r="6" spans="1:5" s="3" customFormat="1" x14ac:dyDescent="0.25">
      <c r="A6" s="8">
        <v>2</v>
      </c>
      <c r="B6" s="7" t="s">
        <v>26</v>
      </c>
      <c r="C6" s="12">
        <v>1</v>
      </c>
      <c r="D6" s="9">
        <v>469</v>
      </c>
      <c r="E6" s="10">
        <f>Table2[[#This Row],[QTY]]*Table2[[#This Row],[UNIT COST
(Inc. GST)]]</f>
        <v>469</v>
      </c>
    </row>
    <row r="7" spans="1:5" s="3" customFormat="1" x14ac:dyDescent="0.25">
      <c r="A7" s="8">
        <v>3</v>
      </c>
      <c r="B7" s="7" t="s">
        <v>27</v>
      </c>
      <c r="C7" s="12">
        <v>1</v>
      </c>
      <c r="D7" s="9">
        <v>47.18</v>
      </c>
      <c r="E7" s="10">
        <f>Table2[[#This Row],[QTY]]*Table2[[#This Row],[UNIT COST
(Inc. GST)]]</f>
        <v>47.18</v>
      </c>
    </row>
    <row r="8" spans="1:5" s="3" customFormat="1" x14ac:dyDescent="0.25">
      <c r="A8" s="8">
        <v>4</v>
      </c>
      <c r="B8" s="7" t="s">
        <v>35</v>
      </c>
      <c r="C8" s="12">
        <v>1</v>
      </c>
      <c r="D8" s="9">
        <v>211.22</v>
      </c>
      <c r="E8" s="10">
        <f>Table2[[#This Row],[QTY]]*Table2[[#This Row],[UNIT COST
(Inc. GST)]]</f>
        <v>211.22</v>
      </c>
    </row>
    <row r="9" spans="1:5" s="3" customFormat="1" x14ac:dyDescent="0.25">
      <c r="A9" s="8">
        <v>5</v>
      </c>
      <c r="B9" s="7" t="s">
        <v>28</v>
      </c>
      <c r="C9" s="12">
        <v>1</v>
      </c>
      <c r="D9" s="9">
        <v>300</v>
      </c>
      <c r="E9" s="10">
        <f>Table2[[#This Row],[QTY]]*Table2[[#This Row],[UNIT COST
(Inc. GST)]]</f>
        <v>300</v>
      </c>
    </row>
    <row r="10" spans="1:5" s="3" customFormat="1" x14ac:dyDescent="0.25">
      <c r="A10" s="8">
        <v>6</v>
      </c>
      <c r="B10" s="7" t="s">
        <v>34</v>
      </c>
      <c r="C10" s="12">
        <v>4</v>
      </c>
      <c r="D10" s="9">
        <v>18</v>
      </c>
      <c r="E10" s="10">
        <f>Table2[[#This Row],[QTY]]*Table2[[#This Row],[UNIT COST
(Inc. GST)]]</f>
        <v>72</v>
      </c>
    </row>
    <row r="11" spans="1:5" s="3" customFormat="1" x14ac:dyDescent="0.25">
      <c r="A11" s="8">
        <v>7</v>
      </c>
      <c r="B11" s="7" t="s">
        <v>31</v>
      </c>
      <c r="C11" s="12">
        <v>1</v>
      </c>
      <c r="D11" s="9">
        <v>20</v>
      </c>
      <c r="E11" s="10">
        <f>Table2[[#This Row],[QTY]]*Table2[[#This Row],[UNIT COST
(Inc. GST)]]</f>
        <v>20</v>
      </c>
    </row>
    <row r="12" spans="1:5" s="3" customFormat="1" x14ac:dyDescent="0.25">
      <c r="A12" s="8">
        <v>8</v>
      </c>
      <c r="B12" s="7" t="s">
        <v>42</v>
      </c>
      <c r="C12" s="12">
        <v>2</v>
      </c>
      <c r="D12" s="9">
        <v>10</v>
      </c>
      <c r="E12" s="10">
        <f>Table2[[#This Row],[QTY]]*Table2[[#This Row],[UNIT COST
(Inc. GST)]]</f>
        <v>20</v>
      </c>
    </row>
    <row r="13" spans="1:5" s="3" customFormat="1" x14ac:dyDescent="0.25">
      <c r="A13" s="8">
        <v>9</v>
      </c>
      <c r="B13" s="7" t="s">
        <v>30</v>
      </c>
      <c r="C13" s="12">
        <v>1</v>
      </c>
      <c r="D13" s="9">
        <v>15</v>
      </c>
      <c r="E13" s="10">
        <f>Table2[[#This Row],[QTY]]*Table2[[#This Row],[UNIT COST
(Inc. GST)]]</f>
        <v>15</v>
      </c>
    </row>
    <row r="14" spans="1:5" s="3" customFormat="1" x14ac:dyDescent="0.25">
      <c r="A14" s="8">
        <v>10</v>
      </c>
      <c r="B14" s="7" t="s">
        <v>38</v>
      </c>
      <c r="C14" s="12">
        <v>1</v>
      </c>
      <c r="D14" s="9">
        <v>9.44</v>
      </c>
      <c r="E14" s="10">
        <f>Table2[[#This Row],[QTY]]*Table2[[#This Row],[UNIT COST
(Inc. GST)]]</f>
        <v>9.44</v>
      </c>
    </row>
    <row r="15" spans="1:5" s="3" customFormat="1" x14ac:dyDescent="0.25">
      <c r="A15" s="8">
        <v>11</v>
      </c>
      <c r="B15" s="7" t="s">
        <v>29</v>
      </c>
      <c r="C15" s="12">
        <v>1</v>
      </c>
      <c r="D15" s="9">
        <v>70.8</v>
      </c>
      <c r="E15" s="10">
        <f>Table2[[#This Row],[QTY]]*Table2[[#This Row],[UNIT COST
(Inc. GST)]]</f>
        <v>70.8</v>
      </c>
    </row>
    <row r="16" spans="1:5" s="3" customFormat="1" x14ac:dyDescent="0.25">
      <c r="A16" s="8">
        <v>12</v>
      </c>
      <c r="B16" s="7" t="s">
        <v>32</v>
      </c>
      <c r="C16" s="12">
        <v>1</v>
      </c>
      <c r="D16" s="9">
        <v>5</v>
      </c>
      <c r="E16" s="10">
        <f>Table2[[#This Row],[QTY]]*Table2[[#This Row],[UNIT COST
(Inc. GST)]]</f>
        <v>5</v>
      </c>
    </row>
    <row r="17" spans="1:5" s="3" customFormat="1" x14ac:dyDescent="0.25">
      <c r="A17" s="8">
        <v>13</v>
      </c>
      <c r="B17" s="7" t="s">
        <v>33</v>
      </c>
      <c r="C17" s="12">
        <v>1</v>
      </c>
      <c r="D17" s="9">
        <v>5</v>
      </c>
      <c r="E17" s="10">
        <f>Table2[[#This Row],[QTY]]*Table2[[#This Row],[UNIT COST
(Inc. GST)]]</f>
        <v>5</v>
      </c>
    </row>
    <row r="18" spans="1:5" s="3" customFormat="1" x14ac:dyDescent="0.25">
      <c r="A18" s="8">
        <v>14</v>
      </c>
      <c r="B18" s="7" t="s">
        <v>41</v>
      </c>
      <c r="C18" s="12">
        <v>4</v>
      </c>
      <c r="D18" s="9">
        <v>12.27</v>
      </c>
      <c r="E18" s="10">
        <f>Table2[[#This Row],[QTY]]*Table2[[#This Row],[UNIT COST
(Inc. GST)]]</f>
        <v>49.08</v>
      </c>
    </row>
    <row r="19" spans="1:5" s="3" customFormat="1" x14ac:dyDescent="0.25">
      <c r="A19" s="8">
        <v>15</v>
      </c>
      <c r="B19" s="7" t="s">
        <v>43</v>
      </c>
      <c r="C19" s="12">
        <v>4</v>
      </c>
      <c r="D19" s="9">
        <v>1.99</v>
      </c>
      <c r="E19" s="10">
        <f>Table2[[#This Row],[QTY]]*Table2[[#This Row],[UNIT COST
(Inc. GST)]]</f>
        <v>7.96</v>
      </c>
    </row>
    <row r="20" spans="1:5" s="3" customFormat="1" x14ac:dyDescent="0.25">
      <c r="A20" s="8">
        <v>16</v>
      </c>
      <c r="B20" s="7" t="s">
        <v>44</v>
      </c>
      <c r="C20" s="12">
        <v>4</v>
      </c>
      <c r="D20" s="9">
        <v>2.85</v>
      </c>
      <c r="E20" s="10">
        <f>Table2[[#This Row],[QTY]]*Table2[[#This Row],[UNIT COST
(Inc. GST)]]</f>
        <v>11.4</v>
      </c>
    </row>
    <row r="21" spans="1:5" s="3" customFormat="1" x14ac:dyDescent="0.25">
      <c r="A21" s="8">
        <v>17</v>
      </c>
      <c r="B21" s="7" t="s">
        <v>36</v>
      </c>
      <c r="C21" s="12">
        <v>1</v>
      </c>
      <c r="D21" s="9">
        <v>65</v>
      </c>
      <c r="E21" s="10">
        <f>Table2[[#This Row],[QTY]]*Table2[[#This Row],[UNIT COST
(Inc. GST)]]</f>
        <v>65</v>
      </c>
    </row>
    <row r="22" spans="1:5" s="3" customFormat="1" x14ac:dyDescent="0.25">
      <c r="A22" s="8">
        <v>18</v>
      </c>
      <c r="B22" s="7" t="s">
        <v>37</v>
      </c>
      <c r="C22" s="12">
        <v>1</v>
      </c>
      <c r="D22" s="9">
        <v>13</v>
      </c>
      <c r="E22" s="10">
        <f>Table2[[#This Row],[QTY]]*Table2[[#This Row],[UNIT COST
(Inc. GST)]]</f>
        <v>13</v>
      </c>
    </row>
    <row r="23" spans="1:5" s="3" customFormat="1" ht="17.25" customHeight="1" x14ac:dyDescent="0.25">
      <c r="A23" s="8">
        <v>19</v>
      </c>
      <c r="B23" s="7" t="s">
        <v>39</v>
      </c>
      <c r="C23" s="12">
        <v>1</v>
      </c>
      <c r="D23" s="9">
        <v>89.68</v>
      </c>
      <c r="E23" s="10">
        <f>Table2[[#This Row],[QTY]]*Table2[[#This Row],[UNIT COST
(Inc. GST)]]</f>
        <v>89.68</v>
      </c>
    </row>
    <row r="24" spans="1:5" s="3" customFormat="1" x14ac:dyDescent="0.25">
      <c r="A24" s="8">
        <v>20</v>
      </c>
      <c r="B24" s="7" t="s">
        <v>40</v>
      </c>
      <c r="C24" s="12"/>
      <c r="D24" s="9"/>
      <c r="E24" s="10">
        <f>Table2[[#This Row],[QTY]]*Table2[[#This Row],[UNIT COST
(Inc. GST)]]</f>
        <v>0</v>
      </c>
    </row>
    <row r="25" spans="1:5" s="3" customFormat="1" x14ac:dyDescent="0.25">
      <c r="A25" s="8">
        <v>21</v>
      </c>
      <c r="B25" s="7" t="s">
        <v>45</v>
      </c>
      <c r="C25" s="12"/>
      <c r="D25" s="9"/>
      <c r="E25" s="10">
        <f>Table2[[#This Row],[QTY]]*Table2[[#This Row],[UNIT COST
(Inc. GST)]]</f>
        <v>0</v>
      </c>
    </row>
    <row r="26" spans="1:5" x14ac:dyDescent="0.25">
      <c r="A26" s="8" t="s">
        <v>24</v>
      </c>
      <c r="C26" s="13">
        <f>SUBTOTAL(109,Table2[QTY])</f>
        <v>32</v>
      </c>
      <c r="D26" s="6"/>
      <c r="E26" s="11">
        <f>SUBTOTAL(109,Table2[TOTAL PRICE])</f>
        <v>4165.76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158F3-6F64-4294-BA5B-159C9D6D0425}">
  <dimension ref="A2:E27"/>
  <sheetViews>
    <sheetView workbookViewId="0">
      <selection activeCell="B7" sqref="B7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58</v>
      </c>
      <c r="C5" s="12">
        <v>1</v>
      </c>
      <c r="D5" s="9">
        <v>3481</v>
      </c>
      <c r="E5" s="10">
        <f>Table2457[[#This Row],[QTY]]*Table2457[[#This Row],[UNIT COST
(Inc. GST)]]</f>
        <v>3481</v>
      </c>
    </row>
    <row r="6" spans="1:5" s="3" customFormat="1" x14ac:dyDescent="0.25">
      <c r="A6" s="8">
        <v>2</v>
      </c>
      <c r="B6" s="7" t="s">
        <v>59</v>
      </c>
      <c r="C6" s="12">
        <v>1</v>
      </c>
      <c r="D6" s="9">
        <v>76.7</v>
      </c>
      <c r="E6" s="10">
        <f>Table2457[[#This Row],[QTY]]*Table2457[[#This Row],[UNIT COST
(Inc. GST)]]</f>
        <v>76.7</v>
      </c>
    </row>
    <row r="7" spans="1:5" s="3" customFormat="1" x14ac:dyDescent="0.25">
      <c r="A7" s="8">
        <v>3</v>
      </c>
      <c r="B7" s="7" t="s">
        <v>60</v>
      </c>
      <c r="C7" s="12">
        <v>1</v>
      </c>
      <c r="D7" s="9">
        <v>116.39</v>
      </c>
      <c r="E7" s="10">
        <f>Table2457[[#This Row],[QTY]]*Table2457[[#This Row],[UNIT COST
(Inc. GST)]]</f>
        <v>116.39</v>
      </c>
    </row>
    <row r="8" spans="1:5" s="3" customFormat="1" x14ac:dyDescent="0.25">
      <c r="A8" s="8">
        <v>4</v>
      </c>
      <c r="B8" s="7" t="s">
        <v>53</v>
      </c>
      <c r="C8" s="12">
        <v>1</v>
      </c>
      <c r="D8" s="9">
        <v>10.856</v>
      </c>
      <c r="E8" s="10">
        <f>Table2457[[#This Row],[QTY]]*Table2457[[#This Row],[UNIT COST
(Inc. GST)]]</f>
        <v>10.856</v>
      </c>
    </row>
    <row r="9" spans="1:5" s="3" customFormat="1" x14ac:dyDescent="0.25">
      <c r="A9" s="8">
        <v>5</v>
      </c>
      <c r="B9" s="7" t="s">
        <v>55</v>
      </c>
      <c r="C9" s="12">
        <v>1</v>
      </c>
      <c r="D9" s="9">
        <v>4.72</v>
      </c>
      <c r="E9" s="10">
        <f>Table2457[[#This Row],[QTY]]*Table2457[[#This Row],[UNIT COST
(Inc. GST)]]</f>
        <v>4.72</v>
      </c>
    </row>
    <row r="10" spans="1:5" s="3" customFormat="1" x14ac:dyDescent="0.25">
      <c r="A10" s="8">
        <v>6</v>
      </c>
      <c r="B10" s="7" t="s">
        <v>61</v>
      </c>
      <c r="C10" s="12">
        <v>2</v>
      </c>
      <c r="D10" s="9">
        <v>10</v>
      </c>
      <c r="E10" s="10">
        <f>Table2457[[#This Row],[QTY]]*Table2457[[#This Row],[UNIT COST
(Inc. GST)]]</f>
        <v>20</v>
      </c>
    </row>
    <row r="11" spans="1:5" s="3" customFormat="1" x14ac:dyDescent="0.25">
      <c r="A11" s="8">
        <v>7</v>
      </c>
      <c r="B11" s="7" t="s">
        <v>57</v>
      </c>
      <c r="C11" s="12">
        <v>2</v>
      </c>
      <c r="D11" s="14">
        <v>6</v>
      </c>
      <c r="E11" s="10">
        <f>Table2457[[#This Row],[QTY]]*Table2457[[#This Row],[UNIT COST
(Inc. GST)]]</f>
        <v>12</v>
      </c>
    </row>
    <row r="12" spans="1:5" s="3" customFormat="1" x14ac:dyDescent="0.25">
      <c r="A12" s="8">
        <v>8</v>
      </c>
      <c r="B12" s="7" t="s">
        <v>31</v>
      </c>
      <c r="C12" s="12">
        <v>1</v>
      </c>
      <c r="D12" s="9">
        <v>20</v>
      </c>
      <c r="E12" s="10">
        <f>Table2457[[#This Row],[QTY]]*Table2457[[#This Row],[UNIT COST
(Inc. GST)]]</f>
        <v>20</v>
      </c>
    </row>
    <row r="13" spans="1:5" s="3" customFormat="1" x14ac:dyDescent="0.25">
      <c r="A13" s="8">
        <v>9</v>
      </c>
      <c r="B13" s="7" t="s">
        <v>42</v>
      </c>
      <c r="C13" s="12">
        <v>2</v>
      </c>
      <c r="D13" s="9">
        <v>10</v>
      </c>
      <c r="E13" s="10">
        <f>Table2457[[#This Row],[QTY]]*Table2457[[#This Row],[UNIT COST
(Inc. GST)]]</f>
        <v>20</v>
      </c>
    </row>
    <row r="14" spans="1:5" s="3" customFormat="1" x14ac:dyDescent="0.25">
      <c r="A14" s="8">
        <v>10</v>
      </c>
      <c r="B14" s="7" t="s">
        <v>30</v>
      </c>
      <c r="C14" s="12">
        <v>1</v>
      </c>
      <c r="D14" s="9">
        <v>15</v>
      </c>
      <c r="E14" s="10">
        <f>Table2457[[#This Row],[QTY]]*Table2457[[#This Row],[UNIT COST
(Inc. GST)]]</f>
        <v>15</v>
      </c>
    </row>
    <row r="15" spans="1:5" s="3" customFormat="1" x14ac:dyDescent="0.25">
      <c r="A15" s="8">
        <v>11</v>
      </c>
      <c r="B15" s="7" t="s">
        <v>38</v>
      </c>
      <c r="C15" s="12">
        <v>1</v>
      </c>
      <c r="D15" s="9">
        <v>9.44</v>
      </c>
      <c r="E15" s="10">
        <f>Table2457[[#This Row],[QTY]]*Table2457[[#This Row],[UNIT COST
(Inc. GST)]]</f>
        <v>9.44</v>
      </c>
    </row>
    <row r="16" spans="1:5" s="3" customFormat="1" x14ac:dyDescent="0.25">
      <c r="A16" s="8">
        <v>12</v>
      </c>
      <c r="B16" s="7" t="s">
        <v>29</v>
      </c>
      <c r="C16" s="12">
        <v>1</v>
      </c>
      <c r="D16" s="9">
        <v>70.8</v>
      </c>
      <c r="E16" s="10">
        <f>Table2457[[#This Row],[QTY]]*Table2457[[#This Row],[UNIT COST
(Inc. GST)]]</f>
        <v>70.8</v>
      </c>
    </row>
    <row r="17" spans="1:5" s="3" customFormat="1" x14ac:dyDescent="0.25">
      <c r="A17" s="8">
        <v>13</v>
      </c>
      <c r="B17" s="7" t="s">
        <v>32</v>
      </c>
      <c r="C17" s="12">
        <v>1</v>
      </c>
      <c r="D17" s="9">
        <v>5</v>
      </c>
      <c r="E17" s="10">
        <f>Table2457[[#This Row],[QTY]]*Table2457[[#This Row],[UNIT COST
(Inc. GST)]]</f>
        <v>5</v>
      </c>
    </row>
    <row r="18" spans="1:5" s="3" customFormat="1" x14ac:dyDescent="0.25">
      <c r="A18" s="8">
        <v>14</v>
      </c>
      <c r="B18" s="7" t="s">
        <v>33</v>
      </c>
      <c r="C18" s="12">
        <v>1</v>
      </c>
      <c r="D18" s="9">
        <v>5</v>
      </c>
      <c r="E18" s="10">
        <f>Table2457[[#This Row],[QTY]]*Table2457[[#This Row],[UNIT COST
(Inc. GST)]]</f>
        <v>5</v>
      </c>
    </row>
    <row r="19" spans="1:5" s="3" customFormat="1" x14ac:dyDescent="0.25">
      <c r="A19" s="8">
        <v>15</v>
      </c>
      <c r="B19" s="7" t="s">
        <v>41</v>
      </c>
      <c r="C19" s="12">
        <v>4</v>
      </c>
      <c r="D19" s="9">
        <v>12.27</v>
      </c>
      <c r="E19" s="10">
        <f>Table2457[[#This Row],[QTY]]*Table2457[[#This Row],[UNIT COST
(Inc. GST)]]</f>
        <v>49.08</v>
      </c>
    </row>
    <row r="20" spans="1:5" s="3" customFormat="1" x14ac:dyDescent="0.25">
      <c r="A20" s="8">
        <v>16</v>
      </c>
      <c r="B20" s="7" t="s">
        <v>43</v>
      </c>
      <c r="C20" s="12">
        <v>4</v>
      </c>
      <c r="D20" s="9">
        <v>1.99</v>
      </c>
      <c r="E20" s="10">
        <f>Table2457[[#This Row],[QTY]]*Table2457[[#This Row],[UNIT COST
(Inc. GST)]]</f>
        <v>7.96</v>
      </c>
    </row>
    <row r="21" spans="1:5" s="3" customFormat="1" x14ac:dyDescent="0.25">
      <c r="A21" s="8">
        <v>17</v>
      </c>
      <c r="B21" s="7" t="s">
        <v>44</v>
      </c>
      <c r="C21" s="12">
        <v>4</v>
      </c>
      <c r="D21" s="9">
        <v>2.85</v>
      </c>
      <c r="E21" s="10">
        <f>Table2457[[#This Row],[QTY]]*Table2457[[#This Row],[UNIT COST
(Inc. GST)]]</f>
        <v>11.4</v>
      </c>
    </row>
    <row r="22" spans="1:5" s="3" customFormat="1" x14ac:dyDescent="0.25">
      <c r="A22" s="8">
        <v>18</v>
      </c>
      <c r="B22" s="7" t="s">
        <v>36</v>
      </c>
      <c r="C22" s="12">
        <v>1</v>
      </c>
      <c r="D22" s="9">
        <v>65</v>
      </c>
      <c r="E22" s="10">
        <f>Table2457[[#This Row],[QTY]]*Table2457[[#This Row],[UNIT COST
(Inc. GST)]]</f>
        <v>65</v>
      </c>
    </row>
    <row r="23" spans="1:5" s="3" customFormat="1" x14ac:dyDescent="0.25">
      <c r="A23" s="8">
        <v>19</v>
      </c>
      <c r="B23" s="7" t="s">
        <v>37</v>
      </c>
      <c r="C23" s="12">
        <v>1</v>
      </c>
      <c r="D23" s="9">
        <v>13</v>
      </c>
      <c r="E23" s="10">
        <f>Table2457[[#This Row],[QTY]]*Table2457[[#This Row],[UNIT COST
(Inc. GST)]]</f>
        <v>13</v>
      </c>
    </row>
    <row r="24" spans="1:5" s="3" customFormat="1" ht="17.25" customHeight="1" x14ac:dyDescent="0.25">
      <c r="A24" s="8">
        <v>20</v>
      </c>
      <c r="B24" s="7" t="s">
        <v>39</v>
      </c>
      <c r="C24" s="12">
        <v>1</v>
      </c>
      <c r="D24" s="9">
        <v>89.68</v>
      </c>
      <c r="E24" s="10">
        <f>Table2457[[#This Row],[QTY]]*Table2457[[#This Row],[UNIT COST
(Inc. GST)]]</f>
        <v>89.68</v>
      </c>
    </row>
    <row r="25" spans="1:5" s="3" customFormat="1" x14ac:dyDescent="0.25">
      <c r="A25" s="8">
        <v>21</v>
      </c>
      <c r="B25" s="7" t="s">
        <v>40</v>
      </c>
      <c r="C25" s="12"/>
      <c r="D25" s="9"/>
      <c r="E25" s="10">
        <f>Table2457[[#This Row],[QTY]]*Table2457[[#This Row],[UNIT COST
(Inc. GST)]]</f>
        <v>0</v>
      </c>
    </row>
    <row r="26" spans="1:5" s="3" customFormat="1" x14ac:dyDescent="0.25">
      <c r="A26" s="8">
        <v>22</v>
      </c>
      <c r="B26" s="7" t="s">
        <v>45</v>
      </c>
      <c r="C26" s="12"/>
      <c r="D26" s="9"/>
      <c r="E26" s="10">
        <f>Table2457[[#This Row],[QTY]]*Table2457[[#This Row],[UNIT COST
(Inc. GST)]]</f>
        <v>0</v>
      </c>
    </row>
    <row r="27" spans="1:5" x14ac:dyDescent="0.25">
      <c r="A27" s="8" t="s">
        <v>24</v>
      </c>
      <c r="C27" s="13">
        <f>SUBTOTAL(109,Table2457[QTY])</f>
        <v>32</v>
      </c>
      <c r="D27" s="6"/>
      <c r="E27" s="11">
        <f>SUBTOTAL(109,Table2457[TOTAL PRICE])</f>
        <v>4103.0259999999998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14BE2-2B82-4C7C-961B-04E8189F72DB}">
  <dimension ref="A2:E26"/>
  <sheetViews>
    <sheetView workbookViewId="0">
      <selection activeCell="D10" sqref="D10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106</v>
      </c>
      <c r="C5" s="12">
        <v>1</v>
      </c>
      <c r="D5" s="9">
        <v>649</v>
      </c>
      <c r="E5" s="10">
        <f>Table2458[[#This Row],[QTY]]*Table2458[[#This Row],[UNIT COST
(Inc. GST)]]</f>
        <v>649</v>
      </c>
    </row>
    <row r="6" spans="1:5" s="3" customFormat="1" x14ac:dyDescent="0.25">
      <c r="A6" s="8">
        <v>2</v>
      </c>
      <c r="B6" s="7" t="s">
        <v>107</v>
      </c>
      <c r="C6" s="12">
        <v>1</v>
      </c>
      <c r="D6" s="9">
        <v>1650</v>
      </c>
      <c r="E6" s="10">
        <f>Table2458[[#This Row],[QTY]]*Table2458[[#This Row],[UNIT COST
(Inc. GST)]]</f>
        <v>1650</v>
      </c>
    </row>
    <row r="7" spans="1:5" s="3" customFormat="1" x14ac:dyDescent="0.25">
      <c r="A7" s="8">
        <v>3</v>
      </c>
      <c r="B7" s="7" t="s">
        <v>54</v>
      </c>
      <c r="C7" s="12">
        <v>1</v>
      </c>
      <c r="D7" s="9">
        <v>110.92</v>
      </c>
      <c r="E7" s="10">
        <f>Table2458[[#This Row],[QTY]]*Table2458[[#This Row],[UNIT COST
(Inc. GST)]]</f>
        <v>110.92</v>
      </c>
    </row>
    <row r="8" spans="1:5" s="3" customFormat="1" x14ac:dyDescent="0.25">
      <c r="A8" s="8">
        <v>4</v>
      </c>
      <c r="B8" s="7" t="s">
        <v>56</v>
      </c>
      <c r="C8" s="12">
        <v>1</v>
      </c>
      <c r="D8" s="9">
        <v>4.72</v>
      </c>
      <c r="E8" s="10">
        <f>Table2458[[#This Row],[QTY]]*Table2458[[#This Row],[UNIT COST
(Inc. GST)]]</f>
        <v>4.72</v>
      </c>
    </row>
    <row r="9" spans="1:5" s="3" customFormat="1" x14ac:dyDescent="0.25">
      <c r="A9" s="8">
        <v>5</v>
      </c>
      <c r="B9" s="7" t="s">
        <v>61</v>
      </c>
      <c r="C9" s="12">
        <v>1</v>
      </c>
      <c r="D9" s="9">
        <v>10</v>
      </c>
      <c r="E9" s="10">
        <f>Table2458[[#This Row],[QTY]]*Table2458[[#This Row],[UNIT COST
(Inc. GST)]]</f>
        <v>10</v>
      </c>
    </row>
    <row r="10" spans="1:5" s="3" customFormat="1" x14ac:dyDescent="0.25">
      <c r="A10" s="8">
        <v>6</v>
      </c>
      <c r="B10" s="7" t="s">
        <v>57</v>
      </c>
      <c r="C10" s="12">
        <v>1</v>
      </c>
      <c r="D10" s="9">
        <v>6</v>
      </c>
      <c r="E10" s="10">
        <f>Table2458[[#This Row],[QTY]]*Table2458[[#This Row],[UNIT COST
(Inc. GST)]]</f>
        <v>6</v>
      </c>
    </row>
    <row r="11" spans="1:5" s="3" customFormat="1" x14ac:dyDescent="0.25">
      <c r="A11" s="8">
        <v>7</v>
      </c>
      <c r="B11" s="7" t="s">
        <v>31</v>
      </c>
      <c r="C11" s="12">
        <v>1</v>
      </c>
      <c r="D11" s="9">
        <v>20</v>
      </c>
      <c r="E11" s="10">
        <f>Table2458[[#This Row],[QTY]]*Table2458[[#This Row],[UNIT COST
(Inc. GST)]]</f>
        <v>20</v>
      </c>
    </row>
    <row r="12" spans="1:5" s="3" customFormat="1" x14ac:dyDescent="0.25">
      <c r="A12" s="8">
        <v>8</v>
      </c>
      <c r="B12" s="7" t="s">
        <v>42</v>
      </c>
      <c r="C12" s="12">
        <v>2</v>
      </c>
      <c r="D12" s="9">
        <v>10</v>
      </c>
      <c r="E12" s="10">
        <f>Table2458[[#This Row],[QTY]]*Table2458[[#This Row],[UNIT COST
(Inc. GST)]]</f>
        <v>20</v>
      </c>
    </row>
    <row r="13" spans="1:5" s="3" customFormat="1" x14ac:dyDescent="0.25">
      <c r="A13" s="8">
        <v>9</v>
      </c>
      <c r="B13" s="7" t="s">
        <v>30</v>
      </c>
      <c r="C13" s="12">
        <v>1</v>
      </c>
      <c r="D13" s="9">
        <v>15</v>
      </c>
      <c r="E13" s="10">
        <f>Table2458[[#This Row],[QTY]]*Table2458[[#This Row],[UNIT COST
(Inc. GST)]]</f>
        <v>15</v>
      </c>
    </row>
    <row r="14" spans="1:5" s="3" customFormat="1" x14ac:dyDescent="0.25">
      <c r="A14" s="8">
        <v>10</v>
      </c>
      <c r="B14" s="7" t="s">
        <v>38</v>
      </c>
      <c r="C14" s="12">
        <v>1</v>
      </c>
      <c r="D14" s="9">
        <v>9.44</v>
      </c>
      <c r="E14" s="10">
        <f>Table2458[[#This Row],[QTY]]*Table2458[[#This Row],[UNIT COST
(Inc. GST)]]</f>
        <v>9.44</v>
      </c>
    </row>
    <row r="15" spans="1:5" s="3" customFormat="1" x14ac:dyDescent="0.25">
      <c r="A15" s="8">
        <v>11</v>
      </c>
      <c r="B15" s="7" t="s">
        <v>29</v>
      </c>
      <c r="C15" s="12">
        <v>1</v>
      </c>
      <c r="D15" s="9">
        <v>70.8</v>
      </c>
      <c r="E15" s="10">
        <f>Table2458[[#This Row],[QTY]]*Table2458[[#This Row],[UNIT COST
(Inc. GST)]]</f>
        <v>70.8</v>
      </c>
    </row>
    <row r="16" spans="1:5" s="3" customFormat="1" x14ac:dyDescent="0.25">
      <c r="A16" s="8">
        <v>12</v>
      </c>
      <c r="B16" s="7" t="s">
        <v>32</v>
      </c>
      <c r="C16" s="12">
        <v>1</v>
      </c>
      <c r="D16" s="9">
        <v>5</v>
      </c>
      <c r="E16" s="10">
        <f>Table2458[[#This Row],[QTY]]*Table2458[[#This Row],[UNIT COST
(Inc. GST)]]</f>
        <v>5</v>
      </c>
    </row>
    <row r="17" spans="1:5" s="3" customFormat="1" x14ac:dyDescent="0.25">
      <c r="A17" s="8">
        <v>13</v>
      </c>
      <c r="B17" s="7" t="s">
        <v>33</v>
      </c>
      <c r="C17" s="12">
        <v>1</v>
      </c>
      <c r="D17" s="9">
        <v>5</v>
      </c>
      <c r="E17" s="10">
        <f>Table2458[[#This Row],[QTY]]*Table2458[[#This Row],[UNIT COST
(Inc. GST)]]</f>
        <v>5</v>
      </c>
    </row>
    <row r="18" spans="1:5" s="3" customFormat="1" x14ac:dyDescent="0.25">
      <c r="A18" s="8">
        <v>14</v>
      </c>
      <c r="B18" s="7" t="s">
        <v>41</v>
      </c>
      <c r="C18" s="12">
        <v>4</v>
      </c>
      <c r="D18" s="9">
        <v>12.27</v>
      </c>
      <c r="E18" s="10">
        <f>Table2458[[#This Row],[QTY]]*Table2458[[#This Row],[UNIT COST
(Inc. GST)]]</f>
        <v>49.08</v>
      </c>
    </row>
    <row r="19" spans="1:5" s="3" customFormat="1" x14ac:dyDescent="0.25">
      <c r="A19" s="8">
        <v>15</v>
      </c>
      <c r="B19" s="7" t="s">
        <v>43</v>
      </c>
      <c r="C19" s="12">
        <v>4</v>
      </c>
      <c r="D19" s="9">
        <v>1.99</v>
      </c>
      <c r="E19" s="10">
        <f>Table2458[[#This Row],[QTY]]*Table2458[[#This Row],[UNIT COST
(Inc. GST)]]</f>
        <v>7.96</v>
      </c>
    </row>
    <row r="20" spans="1:5" s="3" customFormat="1" x14ac:dyDescent="0.25">
      <c r="A20" s="8">
        <v>16</v>
      </c>
      <c r="B20" s="7" t="s">
        <v>44</v>
      </c>
      <c r="C20" s="12">
        <v>4</v>
      </c>
      <c r="D20" s="9">
        <v>2.85</v>
      </c>
      <c r="E20" s="10">
        <f>Table2458[[#This Row],[QTY]]*Table2458[[#This Row],[UNIT COST
(Inc. GST)]]</f>
        <v>11.4</v>
      </c>
    </row>
    <row r="21" spans="1:5" s="3" customFormat="1" x14ac:dyDescent="0.25">
      <c r="A21" s="8">
        <v>17</v>
      </c>
      <c r="B21" s="7" t="s">
        <v>36</v>
      </c>
      <c r="C21" s="12">
        <v>1</v>
      </c>
      <c r="D21" s="9">
        <v>65</v>
      </c>
      <c r="E21" s="10">
        <f>Table2458[[#This Row],[QTY]]*Table2458[[#This Row],[UNIT COST
(Inc. GST)]]</f>
        <v>65</v>
      </c>
    </row>
    <row r="22" spans="1:5" s="3" customFormat="1" x14ac:dyDescent="0.25">
      <c r="A22" s="8">
        <v>18</v>
      </c>
      <c r="B22" s="7" t="s">
        <v>37</v>
      </c>
      <c r="C22" s="12">
        <v>1</v>
      </c>
      <c r="D22" s="9">
        <v>13</v>
      </c>
      <c r="E22" s="10">
        <f>Table2458[[#This Row],[QTY]]*Table2458[[#This Row],[UNIT COST
(Inc. GST)]]</f>
        <v>13</v>
      </c>
    </row>
    <row r="23" spans="1:5" s="3" customFormat="1" ht="17.25" customHeight="1" x14ac:dyDescent="0.25">
      <c r="A23" s="8">
        <v>19</v>
      </c>
      <c r="B23" s="7" t="s">
        <v>39</v>
      </c>
      <c r="C23" s="12">
        <v>1</v>
      </c>
      <c r="D23" s="9">
        <v>89.68</v>
      </c>
      <c r="E23" s="10">
        <f>Table2458[[#This Row],[QTY]]*Table2458[[#This Row],[UNIT COST
(Inc. GST)]]</f>
        <v>89.68</v>
      </c>
    </row>
    <row r="24" spans="1:5" s="3" customFormat="1" x14ac:dyDescent="0.25">
      <c r="A24" s="8">
        <v>20</v>
      </c>
      <c r="B24" s="7" t="s">
        <v>40</v>
      </c>
      <c r="C24" s="12"/>
      <c r="D24" s="9"/>
      <c r="E24" s="10">
        <f>Table2458[[#This Row],[QTY]]*Table2458[[#This Row],[UNIT COST
(Inc. GST)]]</f>
        <v>0</v>
      </c>
    </row>
    <row r="25" spans="1:5" s="3" customFormat="1" x14ac:dyDescent="0.25">
      <c r="A25" s="8">
        <v>21</v>
      </c>
      <c r="B25" s="7" t="s">
        <v>45</v>
      </c>
      <c r="C25" s="12"/>
      <c r="D25" s="9"/>
      <c r="E25" s="10">
        <f>Table2458[[#This Row],[QTY]]*Table2458[[#This Row],[UNIT COST
(Inc. GST)]]</f>
        <v>0</v>
      </c>
    </row>
    <row r="26" spans="1:5" x14ac:dyDescent="0.25">
      <c r="A26" s="8" t="s">
        <v>24</v>
      </c>
      <c r="C26" s="13">
        <f>SUBTOTAL(109,Table2458[QTY])</f>
        <v>29</v>
      </c>
      <c r="D26" s="6"/>
      <c r="E26" s="11">
        <f>SUBTOTAL(109,Table2458[TOTAL PRICE])</f>
        <v>2812</v>
      </c>
    </row>
  </sheetData>
  <mergeCells count="1">
    <mergeCell ref="A2:E2"/>
  </mergeCell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538BC-C0EA-4A5E-9A38-44860C595860}">
  <dimension ref="A2:E26"/>
  <sheetViews>
    <sheetView workbookViewId="0">
      <selection activeCell="G20" sqref="G20"/>
    </sheetView>
  </sheetViews>
  <sheetFormatPr defaultColWidth="9.28515625" defaultRowHeight="15" x14ac:dyDescent="0.25"/>
  <cols>
    <col min="1" max="1" width="8.28515625" style="1" customWidth="1"/>
    <col min="2" max="2" width="62.140625" style="7" customWidth="1"/>
    <col min="3" max="3" width="5.85546875" style="1" customWidth="1"/>
    <col min="4" max="4" width="15" bestFit="1" customWidth="1"/>
    <col min="5" max="5" width="16.5703125" bestFit="1" customWidth="1"/>
  </cols>
  <sheetData>
    <row r="2" spans="1:5" ht="21" x14ac:dyDescent="0.25">
      <c r="A2" s="18" t="s">
        <v>46</v>
      </c>
      <c r="B2" s="18"/>
      <c r="C2" s="18"/>
      <c r="D2" s="18"/>
      <c r="E2" s="18"/>
    </row>
    <row r="4" spans="1:5" s="3" customFormat="1" ht="30" x14ac:dyDescent="0.25">
      <c r="A4" s="4" t="s">
        <v>20</v>
      </c>
      <c r="B4" s="5" t="s">
        <v>22</v>
      </c>
      <c r="C4" s="4" t="s">
        <v>21</v>
      </c>
      <c r="D4" s="5" t="s">
        <v>47</v>
      </c>
      <c r="E4" s="4" t="s">
        <v>23</v>
      </c>
    </row>
    <row r="5" spans="1:5" s="3" customFormat="1" x14ac:dyDescent="0.25">
      <c r="A5" s="8">
        <v>1</v>
      </c>
      <c r="B5" s="7" t="s">
        <v>108</v>
      </c>
      <c r="C5" s="12">
        <v>1</v>
      </c>
      <c r="D5" s="9">
        <v>409.46</v>
      </c>
      <c r="E5" s="10">
        <f>Table2459[[#This Row],[QTY]]*Table2459[[#This Row],[UNIT COST
(Inc. GST)]]</f>
        <v>409.46</v>
      </c>
    </row>
    <row r="6" spans="1:5" s="3" customFormat="1" x14ac:dyDescent="0.25">
      <c r="A6" s="8">
        <v>2</v>
      </c>
      <c r="B6" s="7" t="s">
        <v>109</v>
      </c>
      <c r="C6" s="12">
        <v>1</v>
      </c>
      <c r="D6" s="9">
        <v>66.08</v>
      </c>
      <c r="E6" s="10">
        <f>Table2459[[#This Row],[QTY]]*Table2459[[#This Row],[UNIT COST
(Inc. GST)]]</f>
        <v>66.08</v>
      </c>
    </row>
    <row r="7" spans="1:5" s="3" customFormat="1" x14ac:dyDescent="0.25">
      <c r="A7" s="8">
        <v>3</v>
      </c>
      <c r="B7" s="7" t="s">
        <v>53</v>
      </c>
      <c r="C7" s="12">
        <v>1</v>
      </c>
      <c r="D7" s="9">
        <v>10.856</v>
      </c>
      <c r="E7" s="10">
        <f>Table2459[[#This Row],[QTY]]*Table2459[[#This Row],[UNIT COST
(Inc. GST)]]</f>
        <v>10.856</v>
      </c>
    </row>
    <row r="8" spans="1:5" s="3" customFormat="1" x14ac:dyDescent="0.25">
      <c r="A8" s="8">
        <v>4</v>
      </c>
      <c r="B8" s="7" t="s">
        <v>55</v>
      </c>
      <c r="C8" s="12">
        <v>1</v>
      </c>
      <c r="D8" s="9">
        <v>4.72</v>
      </c>
      <c r="E8" s="10">
        <f>Table2459[[#This Row],[QTY]]*Table2459[[#This Row],[UNIT COST
(Inc. GST)]]</f>
        <v>4.72</v>
      </c>
    </row>
    <row r="9" spans="1:5" s="3" customFormat="1" x14ac:dyDescent="0.25">
      <c r="A9" s="8">
        <v>5</v>
      </c>
      <c r="B9" s="7" t="s">
        <v>34</v>
      </c>
      <c r="C9" s="12">
        <v>1</v>
      </c>
      <c r="D9" s="9">
        <v>18</v>
      </c>
      <c r="E9" s="10">
        <f>Table2459[[#This Row],[QTY]]*Table2459[[#This Row],[UNIT COST
(Inc. GST)]]</f>
        <v>18</v>
      </c>
    </row>
    <row r="10" spans="1:5" s="3" customFormat="1" x14ac:dyDescent="0.25">
      <c r="A10" s="8">
        <v>6</v>
      </c>
      <c r="B10" s="7" t="s">
        <v>57</v>
      </c>
      <c r="C10" s="12">
        <v>2</v>
      </c>
      <c r="D10" s="9">
        <v>6</v>
      </c>
      <c r="E10" s="10">
        <f>Table2459[[#This Row],[QTY]]*Table2459[[#This Row],[UNIT COST
(Inc. GST)]]</f>
        <v>12</v>
      </c>
    </row>
    <row r="11" spans="1:5" s="3" customFormat="1" x14ac:dyDescent="0.25">
      <c r="A11" s="8">
        <v>7</v>
      </c>
      <c r="B11" s="7" t="s">
        <v>31</v>
      </c>
      <c r="C11" s="12">
        <v>1</v>
      </c>
      <c r="D11" s="9">
        <v>20</v>
      </c>
      <c r="E11" s="10">
        <f>Table2459[[#This Row],[QTY]]*Table2459[[#This Row],[UNIT COST
(Inc. GST)]]</f>
        <v>20</v>
      </c>
    </row>
    <row r="12" spans="1:5" s="3" customFormat="1" x14ac:dyDescent="0.25">
      <c r="A12" s="8">
        <v>8</v>
      </c>
      <c r="B12" s="7" t="s">
        <v>42</v>
      </c>
      <c r="C12" s="12">
        <v>2</v>
      </c>
      <c r="D12" s="9">
        <v>10</v>
      </c>
      <c r="E12" s="10">
        <f>Table2459[[#This Row],[QTY]]*Table2459[[#This Row],[UNIT COST
(Inc. GST)]]</f>
        <v>20</v>
      </c>
    </row>
    <row r="13" spans="1:5" s="3" customFormat="1" x14ac:dyDescent="0.25">
      <c r="A13" s="8">
        <v>9</v>
      </c>
      <c r="B13" s="7" t="s">
        <v>30</v>
      </c>
      <c r="C13" s="12">
        <v>1</v>
      </c>
      <c r="D13" s="9">
        <v>15</v>
      </c>
      <c r="E13" s="10">
        <f>Table2459[[#This Row],[QTY]]*Table2459[[#This Row],[UNIT COST
(Inc. GST)]]</f>
        <v>15</v>
      </c>
    </row>
    <row r="14" spans="1:5" s="3" customFormat="1" x14ac:dyDescent="0.25">
      <c r="A14" s="8">
        <v>10</v>
      </c>
      <c r="B14" s="7" t="s">
        <v>38</v>
      </c>
      <c r="C14" s="12">
        <v>1</v>
      </c>
      <c r="D14" s="9">
        <v>9.44</v>
      </c>
      <c r="E14" s="10">
        <f>Table2459[[#This Row],[QTY]]*Table2459[[#This Row],[UNIT COST
(Inc. GST)]]</f>
        <v>9.44</v>
      </c>
    </row>
    <row r="15" spans="1:5" s="3" customFormat="1" x14ac:dyDescent="0.25">
      <c r="A15" s="8">
        <v>11</v>
      </c>
      <c r="B15" s="7" t="s">
        <v>29</v>
      </c>
      <c r="C15" s="12">
        <v>1</v>
      </c>
      <c r="D15" s="9">
        <v>70.8</v>
      </c>
      <c r="E15" s="10">
        <f>Table2459[[#This Row],[QTY]]*Table2459[[#This Row],[UNIT COST
(Inc. GST)]]</f>
        <v>70.8</v>
      </c>
    </row>
    <row r="16" spans="1:5" s="3" customFormat="1" x14ac:dyDescent="0.25">
      <c r="A16" s="8">
        <v>12</v>
      </c>
      <c r="B16" s="7" t="s">
        <v>32</v>
      </c>
      <c r="C16" s="12">
        <v>1</v>
      </c>
      <c r="D16" s="9">
        <v>5</v>
      </c>
      <c r="E16" s="10">
        <f>Table2459[[#This Row],[QTY]]*Table2459[[#This Row],[UNIT COST
(Inc. GST)]]</f>
        <v>5</v>
      </c>
    </row>
    <row r="17" spans="1:5" s="3" customFormat="1" x14ac:dyDescent="0.25">
      <c r="A17" s="8">
        <v>13</v>
      </c>
      <c r="B17" s="7" t="s">
        <v>33</v>
      </c>
      <c r="C17" s="12">
        <v>1</v>
      </c>
      <c r="D17" s="9">
        <v>5</v>
      </c>
      <c r="E17" s="10">
        <f>Table2459[[#This Row],[QTY]]*Table2459[[#This Row],[UNIT COST
(Inc. GST)]]</f>
        <v>5</v>
      </c>
    </row>
    <row r="18" spans="1:5" s="3" customFormat="1" x14ac:dyDescent="0.25">
      <c r="A18" s="8">
        <v>14</v>
      </c>
      <c r="B18" s="7" t="s">
        <v>41</v>
      </c>
      <c r="C18" s="12">
        <v>4</v>
      </c>
      <c r="D18" s="9">
        <v>12.27</v>
      </c>
      <c r="E18" s="10">
        <f>Table2459[[#This Row],[QTY]]*Table2459[[#This Row],[UNIT COST
(Inc. GST)]]</f>
        <v>49.08</v>
      </c>
    </row>
    <row r="19" spans="1:5" s="3" customFormat="1" x14ac:dyDescent="0.25">
      <c r="A19" s="8">
        <v>15</v>
      </c>
      <c r="B19" s="7" t="s">
        <v>43</v>
      </c>
      <c r="C19" s="12">
        <v>4</v>
      </c>
      <c r="D19" s="9">
        <v>1.99</v>
      </c>
      <c r="E19" s="10">
        <f>Table2459[[#This Row],[QTY]]*Table2459[[#This Row],[UNIT COST
(Inc. GST)]]</f>
        <v>7.96</v>
      </c>
    </row>
    <row r="20" spans="1:5" s="3" customFormat="1" x14ac:dyDescent="0.25">
      <c r="A20" s="8">
        <v>16</v>
      </c>
      <c r="B20" s="7" t="s">
        <v>44</v>
      </c>
      <c r="C20" s="12">
        <v>4</v>
      </c>
      <c r="D20" s="9">
        <v>2.85</v>
      </c>
      <c r="E20" s="10">
        <f>Table2459[[#This Row],[QTY]]*Table2459[[#This Row],[UNIT COST
(Inc. GST)]]</f>
        <v>11.4</v>
      </c>
    </row>
    <row r="21" spans="1:5" s="3" customFormat="1" x14ac:dyDescent="0.25">
      <c r="A21" s="8">
        <v>17</v>
      </c>
      <c r="B21" s="7" t="s">
        <v>36</v>
      </c>
      <c r="C21" s="12">
        <v>1</v>
      </c>
      <c r="D21" s="9">
        <v>65</v>
      </c>
      <c r="E21" s="10">
        <f>Table2459[[#This Row],[QTY]]*Table2459[[#This Row],[UNIT COST
(Inc. GST)]]</f>
        <v>65</v>
      </c>
    </row>
    <row r="22" spans="1:5" s="3" customFormat="1" x14ac:dyDescent="0.25">
      <c r="A22" s="8">
        <v>18</v>
      </c>
      <c r="B22" s="7" t="s">
        <v>37</v>
      </c>
      <c r="C22" s="12">
        <v>1</v>
      </c>
      <c r="D22" s="9">
        <v>13</v>
      </c>
      <c r="E22" s="10">
        <f>Table2459[[#This Row],[QTY]]*Table2459[[#This Row],[UNIT COST
(Inc. GST)]]</f>
        <v>13</v>
      </c>
    </row>
    <row r="23" spans="1:5" s="3" customFormat="1" ht="17.25" customHeight="1" x14ac:dyDescent="0.25">
      <c r="A23" s="8">
        <v>19</v>
      </c>
      <c r="B23" s="7" t="s">
        <v>39</v>
      </c>
      <c r="C23" s="12">
        <v>1</v>
      </c>
      <c r="D23" s="9">
        <v>89.68</v>
      </c>
      <c r="E23" s="10">
        <f>Table2459[[#This Row],[QTY]]*Table2459[[#This Row],[UNIT COST
(Inc. GST)]]</f>
        <v>89.68</v>
      </c>
    </row>
    <row r="24" spans="1:5" s="3" customFormat="1" x14ac:dyDescent="0.25">
      <c r="A24" s="8">
        <v>20</v>
      </c>
      <c r="B24" s="7" t="s">
        <v>40</v>
      </c>
      <c r="C24" s="12"/>
      <c r="D24" s="9"/>
      <c r="E24" s="10">
        <f>Table2459[[#This Row],[QTY]]*Table2459[[#This Row],[UNIT COST
(Inc. GST)]]</f>
        <v>0</v>
      </c>
    </row>
    <row r="25" spans="1:5" s="3" customFormat="1" x14ac:dyDescent="0.25">
      <c r="A25" s="8">
        <v>21</v>
      </c>
      <c r="B25" s="7" t="s">
        <v>45</v>
      </c>
      <c r="C25" s="12"/>
      <c r="D25" s="9"/>
      <c r="E25" s="10">
        <f>Table2459[[#This Row],[QTY]]*Table2459[[#This Row],[UNIT COST
(Inc. GST)]]</f>
        <v>0</v>
      </c>
    </row>
    <row r="26" spans="1:5" x14ac:dyDescent="0.25">
      <c r="A26" s="8" t="s">
        <v>24</v>
      </c>
      <c r="C26" s="13">
        <f>SUBTOTAL(109,Table2459[QTY])</f>
        <v>30</v>
      </c>
      <c r="D26" s="6"/>
      <c r="E26" s="11">
        <f>SUBTOTAL(109,Table2459[TOTAL PRICE])</f>
        <v>902.47600000000011</v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Access Control System</vt:lpstr>
      <vt:lpstr>Contactless Thrmometer</vt:lpstr>
      <vt:lpstr>Energy Management System</vt:lpstr>
      <vt:lpstr>Fire and Smoke Detector</vt:lpstr>
      <vt:lpstr>Local Weather Monitoring System</vt:lpstr>
      <vt:lpstr>Light Intensity, Loud Noise and</vt:lpstr>
      <vt:lpstr>Motion Detector</vt:lpstr>
      <vt:lpstr>Obstacle Detector</vt:lpstr>
      <vt:lpstr>Orientation, Free Fall and Cras</vt:lpstr>
      <vt:lpstr>Temperature Control System</vt:lpstr>
      <vt:lpstr>Vibration and Shock Detector</vt:lpstr>
      <vt:lpstr>Voice Based Assistance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Akhilesh Gonabal</dc:creator>
  <cp:lastModifiedBy>Akhilesh Gonabal</cp:lastModifiedBy>
  <dcterms:created xsi:type="dcterms:W3CDTF">2023-08-17T07:27:35Z</dcterms:created>
  <dcterms:modified xsi:type="dcterms:W3CDTF">2023-08-28T06:14:11Z</dcterms:modified>
</cp:coreProperties>
</file>