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\Downloads\BMED 2400\Project\archive\"/>
    </mc:Choice>
  </mc:AlternateContent>
  <xr:revisionPtr revIDLastSave="0" documentId="13_ncr:1_{B0240926-B6D3-468A-845E-6A30E5E25109}" xr6:coauthVersionLast="47" xr6:coauthVersionMax="47" xr10:uidLastSave="{00000000-0000-0000-0000-000000000000}"/>
  <bookViews>
    <workbookView xWindow="11424" yWindow="0" windowWidth="11712" windowHeight="13776" firstSheet="2" activeTab="3" xr2:uid="{00000000-000D-0000-FFFF-FFFF00000000}"/>
  </bookViews>
  <sheets>
    <sheet name="heart" sheetId="1" r:id="rId1"/>
    <sheet name="HW3" sheetId="2" state="hidden" r:id="rId2"/>
    <sheet name="Numerical Stats" sheetId="3" r:id="rId3"/>
    <sheet name="Categorical Sta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3" l="1" a="1"/>
  <c r="F13" i="3" s="1"/>
  <c r="G33" i="4"/>
  <c r="I32" i="4"/>
  <c r="I33" i="4" s="1"/>
  <c r="G32" i="4"/>
  <c r="B31" i="4" a="1"/>
  <c r="B31" i="4" s="1"/>
  <c r="I27" i="4"/>
  <c r="G28" i="4"/>
  <c r="I28" i="4"/>
  <c r="G27" i="4"/>
  <c r="G29" i="4" s="1"/>
  <c r="B26" i="4" a="1"/>
  <c r="C27" i="4" s="1" a="1"/>
  <c r="C27" i="4" s="1"/>
  <c r="I22" i="4"/>
  <c r="I23" i="4"/>
  <c r="G23" i="4"/>
  <c r="G22" i="4"/>
  <c r="G24" i="4" s="1"/>
  <c r="B21" i="4" a="1"/>
  <c r="I17" i="4"/>
  <c r="I18" i="4"/>
  <c r="G18" i="4"/>
  <c r="G17" i="4"/>
  <c r="G19" i="4" s="1"/>
  <c r="B16" i="4" a="1"/>
  <c r="B16" i="4" s="1"/>
  <c r="I12" i="4"/>
  <c r="I13" i="4"/>
  <c r="G13" i="4"/>
  <c r="G12" i="4"/>
  <c r="G14" i="4" s="1"/>
  <c r="B11" i="4" a="1"/>
  <c r="B11" i="4" s="1"/>
  <c r="B12" i="4" s="1" a="1"/>
  <c r="B12" i="4" s="1"/>
  <c r="G8" i="4"/>
  <c r="I7" i="4"/>
  <c r="I8" i="4" s="1"/>
  <c r="G7" i="4"/>
  <c r="G9" i="4" s="1"/>
  <c r="B6" i="4" a="1"/>
  <c r="C7" i="4" s="1" a="1"/>
  <c r="C7" i="4" s="1"/>
  <c r="I2" i="4"/>
  <c r="I3" i="4" s="1"/>
  <c r="B1" i="4" a="1"/>
  <c r="B1" i="4" s="1"/>
  <c r="G3" i="4"/>
  <c r="G2" i="4"/>
  <c r="G4" i="4" s="1"/>
  <c r="H26" i="3"/>
  <c r="G26" i="3"/>
  <c r="F26" i="3"/>
  <c r="E26" i="3"/>
  <c r="D26" i="3"/>
  <c r="C26" i="3"/>
  <c r="B26" i="3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B25" i="3"/>
  <c r="K25" i="3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B24" i="3"/>
  <c r="K24" i="3"/>
  <c r="K26" i="3" s="1"/>
  <c r="H20" i="3"/>
  <c r="G20" i="3"/>
  <c r="F20" i="3"/>
  <c r="E20" i="3"/>
  <c r="D20" i="3"/>
  <c r="C20" i="3"/>
  <c r="B20" i="3"/>
  <c r="H19" i="3" a="1"/>
  <c r="H19" i="3" s="1"/>
  <c r="G19" i="3" a="1"/>
  <c r="G19" i="3" s="1"/>
  <c r="F19" i="3" a="1"/>
  <c r="F19" i="3" s="1"/>
  <c r="E19" i="3" a="1"/>
  <c r="E19" i="3" s="1"/>
  <c r="D19" i="3" a="1"/>
  <c r="D19" i="3" s="1"/>
  <c r="C19" i="3" a="1"/>
  <c r="C19" i="3" s="1"/>
  <c r="B19" i="3"/>
  <c r="K19" i="3"/>
  <c r="H18" i="3" a="1"/>
  <c r="H18" i="3" s="1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B18" i="3"/>
  <c r="K18" i="3"/>
  <c r="K20" i="3" s="1"/>
  <c r="H14" i="3"/>
  <c r="G14" i="3"/>
  <c r="F14" i="3"/>
  <c r="E14" i="3"/>
  <c r="D14" i="3"/>
  <c r="C14" i="3"/>
  <c r="B14" i="3"/>
  <c r="H13" i="3" a="1"/>
  <c r="H13" i="3" s="1"/>
  <c r="G13" i="3" a="1"/>
  <c r="G13" i="3" s="1"/>
  <c r="E13" i="3" a="1"/>
  <c r="E13" i="3" s="1"/>
  <c r="D13" i="3" a="1"/>
  <c r="D13" i="3" s="1"/>
  <c r="C13" i="3" a="1"/>
  <c r="C13" i="3" s="1"/>
  <c r="B13" i="3"/>
  <c r="K13" i="3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B12" i="3"/>
  <c r="K12" i="3"/>
  <c r="H4" i="3"/>
  <c r="G4" i="3"/>
  <c r="J4" i="3" s="1"/>
  <c r="F4" i="3"/>
  <c r="E4" i="3"/>
  <c r="D4" i="3"/>
  <c r="C4" i="3"/>
  <c r="B4" i="3"/>
  <c r="H3" i="3" a="1"/>
  <c r="H3" i="3" s="1"/>
  <c r="G3" i="3" a="1"/>
  <c r="G3" i="3" s="1"/>
  <c r="J3" i="3" s="1"/>
  <c r="F3" i="3" a="1"/>
  <c r="F3" i="3" s="1"/>
  <c r="E3" i="3" a="1"/>
  <c r="E3" i="3" s="1"/>
  <c r="D3" i="3" a="1"/>
  <c r="D3" i="3" s="1"/>
  <c r="C3" i="3" a="1"/>
  <c r="C3" i="3" s="1"/>
  <c r="B3" i="3"/>
  <c r="K3" i="3"/>
  <c r="K4" i="3" s="1"/>
  <c r="H2" i="3" a="1"/>
  <c r="H2" i="3" s="1"/>
  <c r="G2" i="3" a="1"/>
  <c r="G2" i="3" s="1"/>
  <c r="J2" i="3" s="1"/>
  <c r="F2" i="3" a="1"/>
  <c r="F2" i="3" s="1"/>
  <c r="E2" i="3" a="1"/>
  <c r="E2" i="3" s="1"/>
  <c r="D2" i="3" a="1"/>
  <c r="D2" i="3" s="1"/>
  <c r="C2" i="3" a="1"/>
  <c r="C2" i="3" s="1"/>
  <c r="B2" i="3"/>
  <c r="K2" i="3"/>
  <c r="G9" i="3"/>
  <c r="J9" i="3" s="1"/>
  <c r="G8" i="3" a="1"/>
  <c r="G8" i="3" s="1"/>
  <c r="J8" i="3" s="1"/>
  <c r="G7" i="3" a="1"/>
  <c r="G7" i="3" s="1"/>
  <c r="J7" i="3" s="1"/>
  <c r="F9" i="3"/>
  <c r="F8" i="3" a="1"/>
  <c r="F8" i="3" s="1"/>
  <c r="F7" i="3" a="1"/>
  <c r="F7" i="3" s="1"/>
  <c r="E9" i="3"/>
  <c r="E8" i="3" a="1"/>
  <c r="E8" i="3" s="1"/>
  <c r="E7" i="3" a="1"/>
  <c r="E7" i="3" s="1"/>
  <c r="D9" i="3"/>
  <c r="D8" i="3" a="1"/>
  <c r="D8" i="3" s="1"/>
  <c r="D7" i="3" a="1"/>
  <c r="D7" i="3" s="1"/>
  <c r="C9" i="3"/>
  <c r="C8" i="3" a="1"/>
  <c r="C8" i="3" s="1"/>
  <c r="C7" i="3" a="1"/>
  <c r="C7" i="3" s="1"/>
  <c r="H9" i="3"/>
  <c r="H8" i="3" a="1"/>
  <c r="H8" i="3" s="1"/>
  <c r="H7" i="3" a="1"/>
  <c r="H7" i="3" s="1"/>
  <c r="B9" i="3"/>
  <c r="B8" i="3"/>
  <c r="B7" i="3"/>
  <c r="K8" i="3"/>
  <c r="K7" i="3"/>
  <c r="C6" i="2"/>
  <c r="D3" i="2" a="1"/>
  <c r="D3" i="2" s="1"/>
  <c r="D2" i="2" a="1"/>
  <c r="D2" i="2" s="1"/>
  <c r="E3" i="2" a="1"/>
  <c r="E3" i="2" s="1"/>
  <c r="E2" i="2" a="1"/>
  <c r="E2" i="2" s="1"/>
  <c r="B3" i="2"/>
  <c r="B2" i="2"/>
  <c r="C4" i="2"/>
  <c r="C3" i="2"/>
  <c r="C2" i="2"/>
  <c r="G34" i="4" l="1"/>
  <c r="B17" i="4" a="1"/>
  <c r="B17" i="4" s="1"/>
  <c r="K14" i="3"/>
  <c r="C32" i="4" a="1"/>
  <c r="C32" i="4" s="1"/>
  <c r="C33" i="4" a="1"/>
  <c r="C33" i="4" s="1"/>
  <c r="B33" i="4" a="1"/>
  <c r="B33" i="4" s="1"/>
  <c r="B32" i="4" a="1"/>
  <c r="B32" i="4" s="1"/>
  <c r="B34" i="4" s="1"/>
  <c r="D28" i="4" a="1"/>
  <c r="D28" i="4" s="1"/>
  <c r="D27" i="4" a="1"/>
  <c r="D27" i="4" s="1"/>
  <c r="C28" i="4" a="1"/>
  <c r="C28" i="4" s="1"/>
  <c r="C29" i="4" s="1"/>
  <c r="B26" i="4"/>
  <c r="C23" i="4" a="1"/>
  <c r="C23" i="4" s="1"/>
  <c r="C22" i="4" a="1"/>
  <c r="C22" i="4" s="1"/>
  <c r="B21" i="4"/>
  <c r="D18" i="4" a="1"/>
  <c r="D18" i="4" s="1"/>
  <c r="D17" i="4" a="1"/>
  <c r="D17" i="4" s="1"/>
  <c r="C18" i="4" a="1"/>
  <c r="C18" i="4" s="1"/>
  <c r="B18" i="4" a="1"/>
  <c r="B18" i="4" s="1"/>
  <c r="B19" i="4" s="1"/>
  <c r="C17" i="4" a="1"/>
  <c r="C17" i="4" s="1"/>
  <c r="C12" i="4" a="1"/>
  <c r="C12" i="4" s="1"/>
  <c r="C13" i="4" a="1"/>
  <c r="C13" i="4" s="1"/>
  <c r="B13" i="4" a="1"/>
  <c r="B13" i="4" s="1"/>
  <c r="B14" i="4" s="1"/>
  <c r="D8" i="4" a="1"/>
  <c r="D8" i="4" s="1"/>
  <c r="E8" i="4" a="1"/>
  <c r="E8" i="4" s="1"/>
  <c r="D7" i="4" a="1"/>
  <c r="D7" i="4" s="1"/>
  <c r="E7" i="4" a="1"/>
  <c r="E7" i="4" s="1"/>
  <c r="C8" i="4" a="1"/>
  <c r="C8" i="4" s="1"/>
  <c r="C9" i="4" s="1"/>
  <c r="B6" i="4"/>
  <c r="C3" i="4" a="1"/>
  <c r="C3" i="4" s="1"/>
  <c r="B3" i="4" a="1"/>
  <c r="B3" i="4" s="1"/>
  <c r="B2" i="4" a="1"/>
  <c r="B2" i="4" s="1"/>
  <c r="B4" i="4" s="1"/>
  <c r="C2" i="4" a="1"/>
  <c r="C2" i="4" s="1"/>
  <c r="C4" i="4" s="1"/>
  <c r="B27" i="3"/>
  <c r="B21" i="3"/>
  <c r="B15" i="3"/>
  <c r="B5" i="3"/>
  <c r="B10" i="3"/>
  <c r="K9" i="3"/>
  <c r="E9" i="4" l="1"/>
  <c r="C34" i="4"/>
  <c r="D19" i="4"/>
  <c r="D29" i="4"/>
  <c r="C24" i="4"/>
  <c r="C14" i="4"/>
  <c r="D9" i="4"/>
  <c r="B7" i="4" a="1"/>
  <c r="B7" i="4" s="1"/>
  <c r="C19" i="4"/>
  <c r="B22" i="4" a="1"/>
  <c r="B22" i="4" s="1"/>
  <c r="B27" i="4" a="1"/>
  <c r="B27" i="4" s="1"/>
  <c r="B28" i="4" a="1"/>
  <c r="B28" i="4" s="1"/>
  <c r="B23" i="4" a="1"/>
  <c r="B23" i="4" s="1"/>
  <c r="B8" i="4" a="1"/>
  <c r="B8" i="4" s="1"/>
  <c r="B9" i="4" l="1"/>
  <c r="B24" i="4"/>
  <c r="B2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<sst xmlns="http://schemas.openxmlformats.org/spreadsheetml/2006/main" count="4646" uniqueCount="48">
  <si>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</si>
  <si>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</si>
  <si>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</si>
  <si>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</si>
  <si>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</si>
  <si>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</si>
  <si>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</si>
  <si>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</si>
  <si>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</si>
  <si>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</si>
  <si>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</si>
  <si>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</si>
  <si>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</si>
  <si>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</si>
  <si>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</si>
  <si>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</si>
  <si>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</si>
  <si>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</si>
  <si>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</si>
  <si>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</si>
  <si>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</si>
  <si>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</si>
  <si>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</si>
  <si>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</si>
  <si>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</si>
  <si>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</si>
  <si>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Avr Age</t>
  </si>
  <si>
    <t>Heart Disease</t>
  </si>
  <si>
    <t>n</t>
  </si>
  <si>
    <t>Sample Std</t>
  </si>
  <si>
    <t>test stat</t>
  </si>
  <si>
    <t>Col</t>
  </si>
  <si>
    <t>Median</t>
  </si>
  <si>
    <t>Mode</t>
  </si>
  <si>
    <t>Min</t>
  </si>
  <si>
    <t>Max</t>
  </si>
  <si>
    <t>Avr</t>
  </si>
  <si>
    <t>S</t>
  </si>
  <si>
    <t>S^2</t>
  </si>
  <si>
    <t>Resting BP</t>
  </si>
  <si>
    <t>Max Heart Rate</t>
  </si>
  <si>
    <t>Old Peak</t>
  </si>
  <si>
    <t>Chest Pain</t>
  </si>
  <si>
    <t>Fasting BS</t>
  </si>
  <si>
    <t>Resitng ECG</t>
  </si>
  <si>
    <t>Exercise Angina</t>
  </si>
  <si>
    <t>Disease</t>
  </si>
  <si>
    <t>ST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</si>
</sst>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workbookViewId="0">
      <selection activeCell="D7" sqref="D7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s="4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s="4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s="4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s="4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s="4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s="4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s="4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s="4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s="4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s="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s="4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s="4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s="4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s="4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s="4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s="4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s="4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s="4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s="4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s="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s="4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s="4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s="4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s="4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s="4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s="4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s="4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s="4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s="4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s="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s="4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s="4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s="4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s="4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s="4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s="4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s="4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s="4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s="4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s="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s="4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s="4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s="4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s="4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s="4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s="4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s="4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s="4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s="4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s="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s="4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s="4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s="4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s="4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s="4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s="4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s="4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s="4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s="4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s="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s="4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s="4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s="4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s="4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s="4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s="4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s="4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s="4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s="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s="4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s="4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s="4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s="4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s="4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s="4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s="4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s="4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s="4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s="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s="4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s="4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s="4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s="4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s="4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s="4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s="4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s="4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s="4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s="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s="4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s="4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s="4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s="4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s="4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s="4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s="4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s="4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s="4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s="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s="4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s="4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s="4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s="4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s="4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s="4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s="4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s="4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s="4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s="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s="4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s="4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s="4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s="4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s="4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s="4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s="4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s="4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s="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s="4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s="4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s="4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s="4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s="4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s="4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s="4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s="4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s="4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s="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s="4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s="4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s="4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s="4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s="4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s="4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s="4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s="4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s="4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s="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s="4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s="4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s="4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s="4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s="4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s="4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s="4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s="4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s="4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s="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s="4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s="4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s="4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s="4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s="4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s="4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s="4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s="4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s="4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s="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s="4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s="4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s="4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s="4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s="4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s="4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s="4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s="4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s="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s="4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s="4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s="4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s="4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s="4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s="4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s="4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s="4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s="4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s="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s="4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s="4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s="4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s="4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s="4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s="4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s="4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s="4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s="4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s="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s="4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s="4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s="4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s="4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s="4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s="4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s="4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s="4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s="4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s="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s="4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s="4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s="4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s="4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s="4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s="4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s="4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s="4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s="4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s="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s="4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s="4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s="4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s="4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s="4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s="4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s="4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s="4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s="4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s="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s="4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s="4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s="4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s="4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s="4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s="4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s="4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s="4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s="4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s="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s="4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s="4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s="4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s="4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s="4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s="4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s="4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s="4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s="4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s="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s="4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s="4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s="4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s="4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s="4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s="4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s="4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s="4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s="4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s="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s="4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s="4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s="4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s="4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s="4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s="4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s="4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s="4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s="4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s="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s="4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s="4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s="4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s="4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s="4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s="4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s="4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s="4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s="4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s="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s="4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s="4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s="4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s="4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s="4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s="4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s="4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s="4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s="4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s="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s="4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s="4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s="4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s="4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s="4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s="4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s="4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s="4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s="4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s="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s="4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s="4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s="4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s="4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s="4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s="4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s="4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s="4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s="4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s="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s="4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s="4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s="4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s="4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s="4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s="4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s="4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s="4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s="4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s="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s="4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s="4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s="4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s="4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s="4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s="4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s="4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s="4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s="4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s="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s="4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s="4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s="4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s="4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s="4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s="4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s="4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s="4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s="4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s="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s="4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s="4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s="4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s="4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s="4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s="4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s="4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s="4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s="4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s="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s="4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s="4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s="4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s="4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s="4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s="4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s="4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s="4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s="4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s="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s="4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s="4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s="4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s="4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s="4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s="4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s="4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s="4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s="4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s="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s="4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s="4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s="4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s="4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s="4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s="4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s="4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s="4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s="4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s="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s="4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s="4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s="4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s="4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s="4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s="4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s="4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s="4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s="4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s="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s="4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s="4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s="4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s="4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s="4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s="4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s="4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s="4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s="4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s="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s="4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s="4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s="4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s="4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s="4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s="4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s="4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s="4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s="4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s="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s="4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s="4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s="4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s="4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s="4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s="4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s="4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s="4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s="4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s="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s="4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s="4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s="4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s="4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s="4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s="4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s="4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s="4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s="4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s="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s="4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s="4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s="4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s="4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s="4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s="4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s="4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s="4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s="4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s="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s="4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s="4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s="4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s="4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s="4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s="4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s="4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s="4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s="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s="4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s="4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s="4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s="4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s="4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s="4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s="4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s="4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s="4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s="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s="4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s="4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s="4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s="4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s="4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s="4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s="4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s="4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s="4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s="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s="4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s="4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s="4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s="4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s="4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s="4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s="4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s="4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s="4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s="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s="4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s="4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s="4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s="4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s="4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s="4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s="4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s="4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s="4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s="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s="4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s="4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s="4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s="4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s="4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s="4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s="4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s="4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s="4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s="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s="4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s="4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s="4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s="4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s="4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s="4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s="4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s="4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s="4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s="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s="4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s="4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s="4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s="4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s="4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s="4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s="4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s="4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s="4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s="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s="4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s="4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s="4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s="4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s="4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s="4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s="4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s="4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s="4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s="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s="4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s="4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s="4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s="4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s="4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s="4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s="4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s="4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s="4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s="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s="4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s="4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s="4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s="4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s="4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s="4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s="4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s="4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s="4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s="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s="4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s="4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s="4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s="4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s="4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s="4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s="4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s="4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s="4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s="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s="4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s="4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s="4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s="4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s="4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s="4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s="4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s="4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s="4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s="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s="4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s="4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s="4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s="4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s="4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s="4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s="4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s="4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s="4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s="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s="4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s="4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s="4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s="4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s="4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s="4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s="4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s="4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s="4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s="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s="4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s="4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s="4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s="4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s="4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s="4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s="4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s="4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s="4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s="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s="4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s="4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s="4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s="4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s="4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s="4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s="4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s="4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s="4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s="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s="4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s="4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s="4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s="4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s="4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s="4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s="4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s="4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s="4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s="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s="4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s="4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s="4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s="4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s="4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s="4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s="4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s="4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s="4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s="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s="4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s="4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s="4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s="4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s="4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489D-B134-4672-B8F8-C27B4BEEB4DC}">
  <dimension ref="A1:E6"/>
  <sheetViews>
    <sheetView workbookViewId="0">
      <selection activeCell="E29" sqref="E29"/>
    </sheetView>
  </sheetViews>
  <sheetFormatPr defaultRowHeight="14.4" x14ac:dyDescent="0.3"/>
  <cols>
    <col min="1" max="1" width="12.33203125" bestFit="1" customWidth="1"/>
    <col min="4" max="4" width="10.44140625" bestFit="1" customWidth="1"/>
  </cols>
  <sheetData>
    <row r="1" spans="1:5" x14ac:dyDescent="0.3">
      <c r="A1" t="s">
        <v>27</v>
      </c>
      <c r="B1" t="s">
        <v>26</v>
      </c>
      <c r="C1" t="s">
        <v>28</v>
      </c>
      <c r="D1" t="s">
        <v>29</v>
      </c>
    </row>
    <row r="2" spans="1:5" x14ac:dyDescent="0.3">
      <c r="A2">
        <v>0</v>
      </c>
      <c r="B2">
        <f>AVERAGEIF(heart!$L$1:$L$919, $A2, heart!$A:$A)</f>
        <v>50.551219512195125</v>
      </c>
      <c r="C2">
        <f>COUNTIF(heart!$L:$L, $A2)</f>
        <v>410</v>
      </c>
      <c r="D2" cm="1">
        <f t="array" ref="D2">_xlfn.VAR.S(IF(heart!$L$1:$L$919=$A2,heart!$A$1:$A$919))</f>
        <v>89.206416602063442</v>
      </c>
      <c r="E2" cm="1">
        <f t="array" ref="E2">AVERAGE(IF(heart!$L$1:$L$919=$A2,heart!$A$1:$A$919))</f>
        <v>50.551219512195125</v>
      </c>
    </row>
    <row r="3" spans="1:5" x14ac:dyDescent="0.3">
      <c r="A3">
        <v>1</v>
      </c>
      <c r="B3">
        <f>AVERAGEIF(heart!$L$1:$L$919, $A3, heart!$A:$A)</f>
        <v>55.8996062992126</v>
      </c>
      <c r="C3">
        <f>COUNTIF(heart!$L:$L, $A3)</f>
        <v>508</v>
      </c>
      <c r="D3" cm="1">
        <f t="array" ref="D3">_xlfn.VAR.S(IF(heart!$L$1:$L$919=$A3,heart!$A$1:$A$919))</f>
        <v>76.161498858500636</v>
      </c>
      <c r="E3" cm="1">
        <f t="array" ref="E3">AVERAGE(IF(heart!$L$1:$L$919=$A3,heart!$A$1:$A$919))</f>
        <v>55.8996062992126</v>
      </c>
    </row>
    <row r="4" spans="1:5" x14ac:dyDescent="0.3">
      <c r="C4">
        <f>SUM(C1:C3)</f>
        <v>918</v>
      </c>
    </row>
    <row r="6" spans="1:5" x14ac:dyDescent="0.3">
      <c r="B6" t="s">
        <v>30</v>
      </c>
      <c r="C6">
        <f>(B3-B2)/SQRT(D2/C2+D3/C3)</f>
        <v>8.8225401089229134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9D1A-2C05-4A37-A6FB-93D8B35B6D29}">
  <dimension ref="A1:K27"/>
  <sheetViews>
    <sheetView workbookViewId="0">
      <selection activeCell="E27" sqref="E27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6.5546875" style="3" bestFit="1" customWidth="1"/>
    <col min="8" max="8" width="8.5546875" style="3" bestFit="1" customWidth="1"/>
    <col min="9" max="9" width="3.77734375" bestFit="1" customWidth="1"/>
    <col min="11" max="11" width="4" bestFit="1" customWidth="1"/>
  </cols>
  <sheetData>
    <row r="1" spans="1:11" x14ac:dyDescent="0.3">
      <c r="A1" s="1" t="s">
        <v>27</v>
      </c>
      <c r="B1" s="2" t="s">
        <v>36</v>
      </c>
      <c r="C1" s="1" t="s">
        <v>32</v>
      </c>
      <c r="D1" s="1" t="s">
        <v>33</v>
      </c>
      <c r="E1" s="1" t="s">
        <v>34</v>
      </c>
      <c r="F1" s="1" t="s">
        <v>35</v>
      </c>
      <c r="G1" s="2" t="s">
        <v>37</v>
      </c>
      <c r="H1" s="2" t="s">
        <v>38</v>
      </c>
      <c r="I1" s="1" t="s">
        <v>31</v>
      </c>
      <c r="K1" s="1" t="s">
        <v>28</v>
      </c>
    </row>
    <row r="2" spans="1:11" x14ac:dyDescent="0.3">
      <c r="A2">
        <v>0</v>
      </c>
      <c r="B2" s="3">
        <f ca="1">AVERAGEIF(heart!$L$1:$L$919, $A2, OFFSET(heart!$A$1, 0,I2,919,1))</f>
        <v>50.551219512195125</v>
      </c>
      <c r="C2" cm="1">
        <f t="array" aca="1" ref="C2" ca="1">MEDIAN(IF(heart!$L$1:$L$919=$A2,OFFSET(heart!$A$1, 0,$I2,919,1)))</f>
        <v>51</v>
      </c>
      <c r="D2" cm="1">
        <f t="array" aca="1" ref="D2" ca="1">MODE(IF(heart!$L$1:$L$919=$A2,OFFSET(heart!$A$1, 0,$I2,919,1)))</f>
        <v>54</v>
      </c>
      <c r="E2" cm="1">
        <f t="array" aca="1" ref="E2" ca="1">MIN(IF(heart!$L$1:$L$919=$A2,OFFSET(heart!$A$1, 0,$I2,919,1)))</f>
        <v>28</v>
      </c>
      <c r="F2" cm="1">
        <f t="array" aca="1" ref="F2" ca="1">MAX(IF(heart!$L$1:$L$919=$A2,OFFSET(heart!$A$1, 0,$I2,919,1)))</f>
        <v>76</v>
      </c>
      <c r="G2" s="3" cm="1">
        <f t="array" aca="1" ref="G2" ca="1">_xlfn.STDEV.S(IF(heart!$L$1:$L$919=$A2,OFFSET(heart!$A$1, 0,$I2,919,1)))</f>
        <v>9.4449148541457717</v>
      </c>
      <c r="H2" s="3" cm="1">
        <f t="array" aca="1" ref="H2" ca="1">_xlfn.VAR.S(IF(heart!$L$1:$L$919=$A2,OFFSET(heart!$A$1, 0,$I2,919,1)))</f>
        <v>89.206416602063442</v>
      </c>
      <c r="I2">
        <v>0</v>
      </c>
      <c r="J2">
        <f ca="1">G2^2</f>
        <v>89.206416602063442</v>
      </c>
      <c r="K2">
        <f>COUNTIF(heart!$L:$L, $A2)</f>
        <v>410</v>
      </c>
    </row>
    <row r="3" spans="1:11" x14ac:dyDescent="0.3">
      <c r="A3">
        <v>1</v>
      </c>
      <c r="B3" s="3">
        <f ca="1">AVERAGEIF(heart!$L$1:$L$919, $A3, OFFSET(heart!$A$1, 0,I3,919,1))</f>
        <v>55.8996062992126</v>
      </c>
      <c r="C3" cm="1">
        <f t="array" aca="1" ref="C3" ca="1">MEDIAN(IF(heart!$L$1:$L$919=$A3,OFFSET(heart!$A$1, 0,$I3,919,1)))</f>
        <v>57</v>
      </c>
      <c r="D3" cm="1">
        <f t="array" aca="1" ref="D3" ca="1">MODE(IF(heart!$L$1:$L$919=$A3,OFFSET(heart!$A$1, 0,$I3,919,1)))</f>
        <v>58</v>
      </c>
      <c r="E3" cm="1">
        <f t="array" aca="1" ref="E3" ca="1">MIN(IF(heart!$L$1:$L$919=$A3,OFFSET(heart!$A$1, 0,$I3,919,1)))</f>
        <v>31</v>
      </c>
      <c r="F3" cm="1">
        <f t="array" aca="1" ref="F3" ca="1">MAX(IF(heart!$L$1:$L$919=$A3,OFFSET(heart!$A$1, 0,$I3,919,1)))</f>
        <v>77</v>
      </c>
      <c r="G3" s="3" cm="1">
        <f t="array" aca="1" ref="G3" ca="1">_xlfn.STDEV.S(IF(heart!$L$1:$L$919=$A3,OFFSET(heart!$A$1, 0,$I3,919,1)))</f>
        <v>8.7270555663694864</v>
      </c>
      <c r="H3" s="3" cm="1">
        <f t="array" aca="1" ref="H3" ca="1">_xlfn.VAR.S(IF(heart!$L$1:$L$919=$A3,OFFSET(heart!$A$1, 0,$I3,919,1)))</f>
        <v>76.161498858500636</v>
      </c>
      <c r="I3">
        <v>0</v>
      </c>
      <c r="J3">
        <f ca="1">G3^2</f>
        <v>76.161498858500636</v>
      </c>
      <c r="K3">
        <f>COUNTIF(heart!$L:$L, $A3)</f>
        <v>508</v>
      </c>
    </row>
    <row r="4" spans="1:11" x14ac:dyDescent="0.3">
      <c r="A4" s="1" t="s">
        <v>0</v>
      </c>
      <c r="B4" s="3">
        <f ca="1">AVERAGE(OFFSET(heart!$A$1, 0,I3,919,1))</f>
        <v>53.510893246187365</v>
      </c>
      <c r="C4">
        <f ca="1">MEDIAN(OFFSET(heart!$A$1, 0,$I4,919,1))</f>
        <v>54</v>
      </c>
      <c r="D4">
        <f ca="1">MODE(OFFSET(heart!$A$1, 0,$I4,919,1))</f>
        <v>54</v>
      </c>
      <c r="E4">
        <f ca="1">MIN(OFFSET(heart!$A$1, 0,$I4,919,1))</f>
        <v>28</v>
      </c>
      <c r="F4">
        <f ca="1">MAX(OFFSET(heart!$A$1, 0,$I4,919,1))</f>
        <v>77</v>
      </c>
      <c r="G4" s="3">
        <f ca="1">_xlfn.STDEV.S(OFFSET(heart!$A$1, 0,$I4,919,1))</f>
        <v>9.4326165067319998</v>
      </c>
      <c r="H4" s="3">
        <f ca="1">_xlfn.VAR.S(OFFSET(heart!$A$1, 0,$I4,919,1))</f>
        <v>88.974254163072999</v>
      </c>
      <c r="I4">
        <v>0</v>
      </c>
      <c r="J4">
        <f ca="1">G4^2</f>
        <v>88.974254163072999</v>
      </c>
      <c r="K4">
        <f>SUM(K1:K3)</f>
        <v>918</v>
      </c>
    </row>
    <row r="5" spans="1:11" x14ac:dyDescent="0.3">
      <c r="B5" s="3">
        <f ca="1">(B2*K2+B3*K3)/918</f>
        <v>53.510893246187365</v>
      </c>
    </row>
    <row r="6" spans="1:11" x14ac:dyDescent="0.3">
      <c r="B6" s="2"/>
      <c r="C6" s="1"/>
      <c r="D6" s="1"/>
      <c r="E6" s="1"/>
      <c r="F6" s="1"/>
      <c r="G6" s="2"/>
      <c r="H6" s="2"/>
      <c r="K6" s="1"/>
    </row>
    <row r="7" spans="1:11" x14ac:dyDescent="0.3">
      <c r="A7">
        <v>0</v>
      </c>
      <c r="B7" s="3">
        <f ca="1">AVERAGEIF(heart!$L$1:$L$919, $A7, OFFSET(heart!$A$1, 0,I7,919,1))</f>
        <v>130.18048780487806</v>
      </c>
      <c r="C7" cm="1">
        <f t="array" aca="1" ref="C7" ca="1">MEDIAN(IF(heart!$L$1:$L$919=$A7,OFFSET(heart!$A$1, 0,$I7,919,1)))</f>
        <v>130</v>
      </c>
      <c r="D7" cm="1">
        <f t="array" aca="1" ref="D7" ca="1">MODE(IF(heart!$L$1:$L$919=$A7,OFFSET(heart!$A$1, 0,$I7,919,1)))</f>
        <v>120</v>
      </c>
      <c r="E7" cm="1">
        <f t="array" aca="1" ref="E7" ca="1">MIN(IF(heart!$L$1:$L$919=$A7,OFFSET(heart!$A$1, 0,$I7,919,1)))</f>
        <v>80</v>
      </c>
      <c r="F7" cm="1">
        <f t="array" aca="1" ref="F7" ca="1">MAX(IF(heart!$L$1:$L$919=$A7,OFFSET(heart!$A$1, 0,$I7,919,1)))</f>
        <v>190</v>
      </c>
      <c r="G7" s="3" cm="1">
        <f t="array" aca="1" ref="G7" ca="1">_xlfn.STDEV.S(IF(heart!$L$1:$L$919=$A7,OFFSET(heart!$A$1, 0,$I7,919,1)))</f>
        <v>16.499584635983926</v>
      </c>
      <c r="H7" s="3" cm="1">
        <f t="array" aca="1" ref="H7" ca="1">_xlfn.VAR.S(IF(heart!$L$1:$L$919=$A7,OFFSET(heart!$A$1, 0,$I7,919,1)))</f>
        <v>272.23629315999682</v>
      </c>
      <c r="I7">
        <v>3</v>
      </c>
      <c r="J7">
        <f ca="1">G7^2</f>
        <v>272.23629315999682</v>
      </c>
      <c r="K7">
        <f>COUNTIF(heart!$L:$L, $A7)</f>
        <v>410</v>
      </c>
    </row>
    <row r="8" spans="1:11" x14ac:dyDescent="0.3">
      <c r="A8">
        <v>1</v>
      </c>
      <c r="B8" s="3">
        <f ca="1">AVERAGEIF(heart!$L$1:$L$919, $A8, OFFSET(heart!$A$1, 0,I8,919,1))</f>
        <v>134.18503937007873</v>
      </c>
      <c r="C8" cm="1">
        <f t="array" aca="1" ref="C8" ca="1">MEDIAN(IF(heart!$L$1:$L$919=$A8,OFFSET(heart!$A$1, 0,$I8,919,1)))</f>
        <v>132</v>
      </c>
      <c r="D8" cm="1">
        <f t="array" aca="1" ref="D8" ca="1">MODE(IF(heart!$L$1:$L$919=$A8,OFFSET(heart!$A$1, 0,$I8,919,1)))</f>
        <v>140</v>
      </c>
      <c r="E8" cm="1">
        <f t="array" aca="1" ref="E8" ca="1">MIN(IF(heart!$L$1:$L$919=$A8,OFFSET(heart!$A$1, 0,$I8,919,1)))</f>
        <v>0</v>
      </c>
      <c r="F8" cm="1">
        <f t="array" aca="1" ref="F8" ca="1">MAX(IF(heart!$L$1:$L$919=$A8,OFFSET(heart!$A$1, 0,$I8,919,1)))</f>
        <v>200</v>
      </c>
      <c r="G8" s="3" cm="1">
        <f t="array" aca="1" ref="G8" ca="1">_xlfn.STDEV.S(IF(heart!$L$1:$L$919=$A8,OFFSET(heart!$A$1, 0,$I8,919,1)))</f>
        <v>19.828684733555729</v>
      </c>
      <c r="H8" s="3" cm="1">
        <f t="array" aca="1" ref="H8" ca="1">_xlfn.VAR.S(IF(heart!$L$1:$L$919=$A8,OFFSET(heart!$A$1, 0,$I8,919,1)))</f>
        <v>393.17673826274597</v>
      </c>
      <c r="I8">
        <v>3</v>
      </c>
      <c r="J8">
        <f t="shared" ref="J8:J9" ca="1" si="0">G8^2</f>
        <v>393.17673826274603</v>
      </c>
      <c r="K8">
        <f>COUNTIF(heart!$L:$L, $A8)</f>
        <v>508</v>
      </c>
    </row>
    <row r="9" spans="1:11" x14ac:dyDescent="0.3">
      <c r="A9" s="1" t="s">
        <v>39</v>
      </c>
      <c r="B9" s="3">
        <f ca="1">AVERAGE(OFFSET(heart!$A$1, 0,I8,919,1))</f>
        <v>132.39651416122004</v>
      </c>
      <c r="C9">
        <f ca="1">MEDIAN(OFFSET(heart!$A$1, 0,$I9,919,1))</f>
        <v>130</v>
      </c>
      <c r="D9">
        <f ca="1">MODE(OFFSET(heart!$A$1, 0,$I9,919,1))</f>
        <v>120</v>
      </c>
      <c r="E9">
        <f ca="1">MIN(OFFSET(heart!$A$1, 0,$I9,919,1))</f>
        <v>0</v>
      </c>
      <c r="F9">
        <f ca="1">MAX(OFFSET(heart!$A$1, 0,$I9,919,1))</f>
        <v>200</v>
      </c>
      <c r="G9" s="3">
        <f ca="1">_xlfn.STDEV.S(OFFSET(heart!$A$1, 0,$I9,919,1))</f>
        <v>18.514154119907815</v>
      </c>
      <c r="H9" s="3">
        <f ca="1">_xlfn.VAR.S(OFFSET(heart!$A$1, 0,$I9,919,1))</f>
        <v>342.77390277569947</v>
      </c>
      <c r="I9">
        <v>3</v>
      </c>
      <c r="J9">
        <f t="shared" ca="1" si="0"/>
        <v>342.77390277569953</v>
      </c>
      <c r="K9">
        <f>SUM(K6:K8)</f>
        <v>918</v>
      </c>
    </row>
    <row r="10" spans="1:11" x14ac:dyDescent="0.3">
      <c r="B10" s="3">
        <f ca="1">(B7*K7+B8*K8)/918</f>
        <v>132.39651416122004</v>
      </c>
    </row>
    <row r="11" spans="1:11" x14ac:dyDescent="0.3">
      <c r="K11" t="s">
        <v>28</v>
      </c>
    </row>
    <row r="12" spans="1:11" x14ac:dyDescent="0.3">
      <c r="A12">
        <v>0</v>
      </c>
      <c r="B12" s="3">
        <f ca="1">AVERAGEIF(heart!$L$1:$L$919, $A12, OFFSET(heart!$A$1, 0,I12,919,1))</f>
        <v>227.1219512195122</v>
      </c>
      <c r="C12" cm="1">
        <f t="array" aca="1" ref="C12" ca="1">MEDIAN(IF(heart!$L$1:$L$919=$A12,OFFSET(heart!$A$1, 0,$I12,919,1)))</f>
        <v>227</v>
      </c>
      <c r="D12" cm="1">
        <f t="array" aca="1" ref="D12" ca="1">MODE(IF(heart!$L$1:$L$919=$A12,OFFSET(heart!$A$1, 0,$I12,919,1)))</f>
        <v>0</v>
      </c>
      <c r="E12" cm="1">
        <f t="array" aca="1" ref="E12" ca="1">MIN(IF(heart!$L$1:$L$919=$A12,OFFSET(heart!$A$1, 0,$I12,919,1)))</f>
        <v>0</v>
      </c>
      <c r="F12" cm="1">
        <f t="array" aca="1" ref="F12" ca="1">MAX(IF(heart!$L$1:$L$919=$A12,OFFSET(heart!$A$1, 0,$I12,919,1)))</f>
        <v>564</v>
      </c>
      <c r="G12" s="3" cm="1">
        <f t="array" aca="1" ref="G12" ca="1">_xlfn.STDEV.S(IF(heart!$L$1:$L$919=$A12,OFFSET(heart!$A$1, 0,$I12,919,1)))</f>
        <v>74.634658703594368</v>
      </c>
      <c r="H12" s="3" cm="1">
        <f t="array" aca="1" ref="H12" ca="1">_xlfn.VAR.S(IF(heart!$L$1:$L$919=$A12,OFFSET(heart!$A$1, 0,$I12,919,1)))</f>
        <v>5570.3322798020154</v>
      </c>
      <c r="I12">
        <v>4</v>
      </c>
      <c r="K12">
        <f>COUNTIF(heart!$L:$L, $A12)</f>
        <v>410</v>
      </c>
    </row>
    <row r="13" spans="1:11" x14ac:dyDescent="0.3">
      <c r="A13">
        <v>1</v>
      </c>
      <c r="B13" s="3">
        <f ca="1">AVERAGEIF(heart!$L$1:$L$919, $A13, OFFSET(heart!$A$1, 0,I13,919,1))</f>
        <v>175.94094488188978</v>
      </c>
      <c r="C13" cm="1">
        <f t="array" aca="1" ref="C13" ca="1">MEDIAN(IF(heart!$L$1:$L$919=$A13,OFFSET(heart!$A$1, 0,$I13,919,1)))</f>
        <v>217</v>
      </c>
      <c r="D13" cm="1">
        <f t="array" aca="1" ref="D13" ca="1">MODE(IF(heart!$L$1:$L$919=$A13,OFFSET(heart!$A$1, 0,$I13,919,1)))</f>
        <v>0</v>
      </c>
      <c r="E13" cm="1">
        <f t="array" aca="1" ref="E13" ca="1">MIN(IF(heart!$L$1:$L$919=$A13,OFFSET(heart!$A$1, 0,$I13,919,1)))</f>
        <v>0</v>
      </c>
      <c r="F13" cm="1">
        <f t="array" aca="1" ref="F13" ca="1">MAX(IF(heart!$L$1:$L$919=$A13,OFFSET(heart!$A$1, 0,$I13,919,1)))</f>
        <v>603</v>
      </c>
      <c r="G13" s="3" cm="1">
        <f t="array" aca="1" ref="G13" ca="1">_xlfn.STDEV.S(IF(heart!$L$1:$L$919=$A13,OFFSET(heart!$A$1, 0,$I13,919,1)))</f>
        <v>126.39139788865941</v>
      </c>
      <c r="H13" s="3" cm="1">
        <f t="array" aca="1" ref="H13" ca="1">_xlfn.VAR.S(IF(heart!$L$1:$L$919=$A13,OFFSET(heart!$A$1, 0,$I13,919,1)))</f>
        <v>15974.785460249419</v>
      </c>
      <c r="I13">
        <v>4</v>
      </c>
      <c r="K13">
        <f>COUNTIF(heart!$L:$L, $A13)</f>
        <v>508</v>
      </c>
    </row>
    <row r="14" spans="1:11" x14ac:dyDescent="0.3">
      <c r="A14" s="1" t="s">
        <v>4</v>
      </c>
      <c r="B14" s="3">
        <f ca="1">AVERAGE(OFFSET(heart!$A$1, 0,I13,919,1))</f>
        <v>198.7995642701525</v>
      </c>
      <c r="C14">
        <f ca="1">MEDIAN(OFFSET(heart!$A$1, 0,$I14,919,1))</f>
        <v>223</v>
      </c>
      <c r="D14">
        <f ca="1">MODE(OFFSET(heart!$A$1, 0,$I14,919,1))</f>
        <v>0</v>
      </c>
      <c r="E14">
        <f ca="1">MIN(OFFSET(heart!$A$1, 0,$I14,919,1))</f>
        <v>0</v>
      </c>
      <c r="F14">
        <f ca="1">MAX(OFFSET(heart!$A$1, 0,$I14,919,1))</f>
        <v>603</v>
      </c>
      <c r="G14" s="3">
        <f ca="1">_xlfn.STDEV.S(OFFSET(heart!$A$1, 0,$I14,919,1))</f>
        <v>109.38414455220348</v>
      </c>
      <c r="H14" s="3">
        <f ca="1">_xlfn.VAR.S(OFFSET(heart!$A$1, 0,$I14,919,1))</f>
        <v>11964.891079417346</v>
      </c>
      <c r="I14">
        <v>4</v>
      </c>
      <c r="K14">
        <f>SUM(K11:K13)</f>
        <v>918</v>
      </c>
    </row>
    <row r="15" spans="1:11" x14ac:dyDescent="0.3">
      <c r="B15" s="3">
        <f ca="1">(B12*K12+B13*K13)/918</f>
        <v>198.7995642701525</v>
      </c>
    </row>
    <row r="17" spans="1:11" x14ac:dyDescent="0.3">
      <c r="K17" t="s">
        <v>28</v>
      </c>
    </row>
    <row r="18" spans="1:11" x14ac:dyDescent="0.3">
      <c r="A18">
        <v>0</v>
      </c>
      <c r="B18" s="3">
        <f ca="1">AVERAGEIF(heart!$L$1:$L$919, $A18, OFFSET(heart!$A$1, 0,I18,919,1))</f>
        <v>148.15121951219513</v>
      </c>
      <c r="C18" cm="1">
        <f t="array" aca="1" ref="C18" ca="1">MEDIAN(IF(heart!$L$1:$L$919=$A18,OFFSET(heart!$A$1, 0,$I18,919,1)))</f>
        <v>150</v>
      </c>
      <c r="D18" cm="1">
        <f t="array" aca="1" ref="D18" ca="1">MODE(IF(heart!$L$1:$L$919=$A18,OFFSET(heart!$A$1, 0,$I18,919,1)))</f>
        <v>150</v>
      </c>
      <c r="E18" cm="1">
        <f t="array" aca="1" ref="E18" ca="1">MIN(IF(heart!$L$1:$L$919=$A18,OFFSET(heart!$A$1, 0,$I18,919,1)))</f>
        <v>69</v>
      </c>
      <c r="F18" cm="1">
        <f t="array" aca="1" ref="F18" ca="1">MAX(IF(heart!$L$1:$L$919=$A18,OFFSET(heart!$A$1, 0,$I18,919,1)))</f>
        <v>202</v>
      </c>
      <c r="G18" s="3" cm="1">
        <f t="array" aca="1" ref="G18" ca="1">_xlfn.STDEV.S(IF(heart!$L$1:$L$919=$A18,OFFSET(heart!$A$1, 0,$I18,919,1)))</f>
        <v>23.288066578484418</v>
      </c>
      <c r="H18" s="3" cm="1">
        <f t="array" aca="1" ref="H18" ca="1">_xlfn.VAR.S(IF(heart!$L$1:$L$919=$A18,OFFSET(heart!$A$1, 0,$I18,919,1)))</f>
        <v>542.33404496392291</v>
      </c>
      <c r="I18">
        <v>7</v>
      </c>
      <c r="K18">
        <f>COUNTIF(heart!$L:$L, $A18)</f>
        <v>410</v>
      </c>
    </row>
    <row r="19" spans="1:11" x14ac:dyDescent="0.3">
      <c r="A19">
        <v>1</v>
      </c>
      <c r="B19" s="3">
        <f ca="1">AVERAGEIF(heart!$L$1:$L$919, $A19, OFFSET(heart!$A$1, 0,I19,919,1))</f>
        <v>127.65551181102362</v>
      </c>
      <c r="C19" cm="1">
        <f t="array" aca="1" ref="C19" ca="1">MEDIAN(IF(heart!$L$1:$L$919=$A19,OFFSET(heart!$A$1, 0,$I19,919,1)))</f>
        <v>126</v>
      </c>
      <c r="D19" cm="1">
        <f t="array" aca="1" ref="D19" ca="1">MODE(IF(heart!$L$1:$L$919=$A19,OFFSET(heart!$A$1, 0,$I19,919,1)))</f>
        <v>120</v>
      </c>
      <c r="E19" cm="1">
        <f t="array" aca="1" ref="E19" ca="1">MIN(IF(heart!$L$1:$L$919=$A19,OFFSET(heart!$A$1, 0,$I19,919,1)))</f>
        <v>60</v>
      </c>
      <c r="F19" cm="1">
        <f t="array" aca="1" ref="F19" ca="1">MAX(IF(heart!$L$1:$L$919=$A19,OFFSET(heart!$A$1, 0,$I19,919,1)))</f>
        <v>195</v>
      </c>
      <c r="G19" s="3" cm="1">
        <f t="array" aca="1" ref="G19" ca="1">_xlfn.STDEV.S(IF(heart!$L$1:$L$919=$A19,OFFSET(heart!$A$1, 0,$I19,919,1)))</f>
        <v>23.386922733963043</v>
      </c>
      <c r="H19" s="3" cm="1">
        <f t="array" aca="1" ref="H19" ca="1">_xlfn.VAR.S(IF(heart!$L$1:$L$919=$A19,OFFSET(heart!$A$1, 0,$I19,919,1)))</f>
        <v>546.94815496435751</v>
      </c>
      <c r="I19">
        <v>7</v>
      </c>
      <c r="K19">
        <f>COUNTIF(heart!$L:$L, $A19)</f>
        <v>508</v>
      </c>
    </row>
    <row r="20" spans="1:11" x14ac:dyDescent="0.3">
      <c r="A20" s="1" t="s">
        <v>40</v>
      </c>
      <c r="B20" s="3">
        <f ca="1">AVERAGE(OFFSET(heart!$A$1, 0,I19,919,1))</f>
        <v>136.80936819172112</v>
      </c>
      <c r="C20">
        <f ca="1">MEDIAN(OFFSET(heart!$A$1, 0,$I20,919,1))</f>
        <v>138</v>
      </c>
      <c r="D20">
        <f ca="1">MODE(OFFSET(heart!$A$1, 0,$I20,919,1))</f>
        <v>150</v>
      </c>
      <c r="E20">
        <f ca="1">MIN(OFFSET(heart!$A$1, 0,$I20,919,1))</f>
        <v>60</v>
      </c>
      <c r="F20">
        <f ca="1">MAX(OFFSET(heart!$A$1, 0,$I20,919,1))</f>
        <v>202</v>
      </c>
      <c r="G20" s="3">
        <f ca="1">_xlfn.STDEV.S(OFFSET(heart!$A$1, 0,$I20,919,1))</f>
        <v>25.460334138250307</v>
      </c>
      <c r="H20" s="3">
        <f ca="1">_xlfn.VAR.S(OFFSET(heart!$A$1, 0,$I20,919,1))</f>
        <v>648.228614431354</v>
      </c>
      <c r="I20">
        <v>7</v>
      </c>
      <c r="K20">
        <f>SUM(K17:K19)</f>
        <v>918</v>
      </c>
    </row>
    <row r="21" spans="1:11" x14ac:dyDescent="0.3">
      <c r="B21" s="3">
        <f ca="1">(B18*K18+B19*K19)/918</f>
        <v>136.80936819172112</v>
      </c>
    </row>
    <row r="23" spans="1:11" x14ac:dyDescent="0.3">
      <c r="K23" t="s">
        <v>28</v>
      </c>
    </row>
    <row r="24" spans="1:11" x14ac:dyDescent="0.3">
      <c r="A24">
        <v>0</v>
      </c>
      <c r="B24" s="3">
        <f ca="1">AVERAGEIF(heart!$L$1:$L$919, $A24, OFFSET(heart!$A$1, 0,I24,919,1))</f>
        <v>0.40804878048780474</v>
      </c>
      <c r="C24" cm="1">
        <f t="array" aca="1" ref="C24" ca="1">MEDIAN(IF(heart!$L$1:$L$919=$A24,OFFSET(heart!$A$1, 0,$I24,919,1)))</f>
        <v>0</v>
      </c>
      <c r="D24" cm="1">
        <f t="array" aca="1" ref="D24" ca="1">MODE(IF(heart!$L$1:$L$919=$A24,OFFSET(heart!$A$1, 0,$I24,919,1)))</f>
        <v>0</v>
      </c>
      <c r="E24" cm="1">
        <f t="array" aca="1" ref="E24" ca="1">MIN(IF(heart!$L$1:$L$919=$A24,OFFSET(heart!$A$1, 0,$I24,919,1)))</f>
        <v>-1.1000000000000001</v>
      </c>
      <c r="F24" cm="1">
        <f t="array" aca="1" ref="F24" ca="1">MAX(IF(heart!$L$1:$L$919=$A24,OFFSET(heart!$A$1, 0,$I24,919,1)))</f>
        <v>4.2</v>
      </c>
      <c r="G24" s="3" cm="1">
        <f t="array" aca="1" ref="G24" ca="1">_xlfn.STDEV.S(IF(heart!$L$1:$L$919=$A24,OFFSET(heart!$A$1, 0,$I24,919,1)))</f>
        <v>0.69970905414381523</v>
      </c>
      <c r="H24" s="3" cm="1">
        <f t="array" aca="1" ref="H24" ca="1">_xlfn.VAR.S(IF(heart!$L$1:$L$919=$A24,OFFSET(heart!$A$1, 0,$I24,919,1)))</f>
        <v>0.48959276045083255</v>
      </c>
      <c r="I24">
        <v>9</v>
      </c>
      <c r="K24">
        <f>COUNTIF(heart!$L:$L, $A24)</f>
        <v>410</v>
      </c>
    </row>
    <row r="25" spans="1:11" x14ac:dyDescent="0.3">
      <c r="A25">
        <v>1</v>
      </c>
      <c r="B25" s="3">
        <f ca="1">AVERAGEIF(heart!$L$1:$L$919, $A25, OFFSET(heart!$A$1, 0,I25,919,1))</f>
        <v>1.2742125984251971</v>
      </c>
      <c r="C25" cm="1">
        <f t="array" aca="1" ref="C25" ca="1">MEDIAN(IF(heart!$L$1:$L$919=$A25,OFFSET(heart!$A$1, 0,$I25,919,1)))</f>
        <v>1.2</v>
      </c>
      <c r="D25" cm="1">
        <f t="array" aca="1" ref="D25" ca="1">MODE(IF(heart!$L$1:$L$919=$A25,OFFSET(heart!$A$1, 0,$I25,919,1)))</f>
        <v>0</v>
      </c>
      <c r="E25" cm="1">
        <f t="array" aca="1" ref="E25" ca="1">MIN(IF(heart!$L$1:$L$919=$A25,OFFSET(heart!$A$1, 0,$I25,919,1)))</f>
        <v>-2.6</v>
      </c>
      <c r="F25" cm="1">
        <f t="array" aca="1" ref="F25" ca="1">MAX(IF(heart!$L$1:$L$919=$A25,OFFSET(heart!$A$1, 0,$I25,919,1)))</f>
        <v>6.2</v>
      </c>
      <c r="G25" s="3" cm="1">
        <f t="array" aca="1" ref="G25" ca="1">_xlfn.STDEV.S(IF(heart!$L$1:$L$919=$A25,OFFSET(heart!$A$1, 0,$I25,919,1)))</f>
        <v>1.1518719735587626</v>
      </c>
      <c r="H25" s="3" cm="1">
        <f t="array" aca="1" ref="H25" ca="1">_xlfn.VAR.S(IF(heart!$L$1:$L$919=$A25,OFFSET(heart!$A$1, 0,$I25,919,1)))</f>
        <v>1.3268090434701585</v>
      </c>
      <c r="I25">
        <v>9</v>
      </c>
      <c r="K25">
        <f>COUNTIF(heart!$L:$L, $A25)</f>
        <v>508</v>
      </c>
    </row>
    <row r="26" spans="1:11" x14ac:dyDescent="0.3">
      <c r="A26" s="1" t="s">
        <v>41</v>
      </c>
      <c r="B26" s="3">
        <f ca="1">AVERAGE(OFFSET(heart!$A$1, 0,I25,919,1))</f>
        <v>0.88736383442265809</v>
      </c>
      <c r="C26">
        <f ca="1">MEDIAN(OFFSET(heart!$A$1, 0,$I26,919,1))</f>
        <v>0.6</v>
      </c>
      <c r="D26">
        <f ca="1">MODE(OFFSET(heart!$A$1, 0,$I26,919,1))</f>
        <v>0</v>
      </c>
      <c r="E26">
        <f ca="1">MIN(OFFSET(heart!$A$1, 0,$I26,919,1))</f>
        <v>-2.6</v>
      </c>
      <c r="F26">
        <f ca="1">MAX(OFFSET(heart!$A$1, 0,$I26,919,1))</f>
        <v>6.2</v>
      </c>
      <c r="G26" s="3">
        <f ca="1">_xlfn.STDEV.S(OFFSET(heart!$A$1, 0,$I26,919,1))</f>
        <v>1.0665701510493255</v>
      </c>
      <c r="H26" s="3">
        <f ca="1">_xlfn.VAR.S(OFFSET(heart!$A$1, 0,$I26,919,1))</f>
        <v>1.1375718871093812</v>
      </c>
      <c r="I26">
        <v>9</v>
      </c>
      <c r="K26">
        <f>SUM(K23:K25)</f>
        <v>918</v>
      </c>
    </row>
    <row r="27" spans="1:11" x14ac:dyDescent="0.3">
      <c r="B27" s="3">
        <f ca="1">(B24*K24+B25*K25)/918</f>
        <v>0.88736383442265798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0CBD-043F-467B-80A9-5B95F4C2D78E}">
  <dimension ref="A1:I34"/>
  <sheetViews>
    <sheetView tabSelected="1" workbookViewId="0">
      <selection activeCell="K4" activeCellId="1" sqref="E13 K4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4" bestFit="1" customWidth="1"/>
    <col min="8" max="8" width="8.5546875" style="3" bestFit="1" customWidth="1"/>
    <col min="9" max="9" width="3.77734375" bestFit="1" customWidth="1"/>
  </cols>
  <sheetData>
    <row r="1" spans="1:9" x14ac:dyDescent="0.3">
      <c r="A1" s="1" t="s">
        <v>27</v>
      </c>
      <c r="B1" t="str" cm="1">
        <f t="array" aca="1" ref="B1:C1" ca="1">TRANSPOSE(_xlfn.UNIQUE(OFFSET(heart!$A$1, 1,$I1,918,1)))</f>
        <v>M</v>
      </c>
      <c r="C1" t="str">
        <f ca="1"/>
        <v>F</v>
      </c>
      <c r="G1" s="1" t="s">
        <v>28</v>
      </c>
      <c r="I1">
        <v>1</v>
      </c>
    </row>
    <row r="2" spans="1:9" x14ac:dyDescent="0.3">
      <c r="A2">
        <v>0</v>
      </c>
      <c r="B2" cm="1">
        <f t="array" aca="1" ref="B2" ca="1">SUM(IF(IF(heart!$L$1:$L$919=$A2,OFFSET(heart!$A$1, 0,$I2,919,1))=B1,1,0))</f>
        <v>267</v>
      </c>
      <c r="C2" cm="1">
        <f t="array" aca="1" ref="C2" ca="1">SUM(IF(IF(heart!$L$1:$L$919=$A2,OFFSET(heart!$A$1, 0,$I2,919,1))=C1,1,0))</f>
        <v>143</v>
      </c>
      <c r="G2">
        <f>COUNTIF(heart!$L:$L, $A2)</f>
        <v>410</v>
      </c>
      <c r="I2">
        <f>I1</f>
        <v>1</v>
      </c>
    </row>
    <row r="3" spans="1:9" x14ac:dyDescent="0.3">
      <c r="A3">
        <v>1</v>
      </c>
      <c r="B3" cm="1">
        <f t="array" aca="1" ref="B3" ca="1">SUM(IF(IF(heart!$L$1:$L$919=$A3,OFFSET(heart!$A$1, 0,$I3,919,1))=B1,1,0))</f>
        <v>458</v>
      </c>
      <c r="C3" cm="1">
        <f t="array" aca="1" ref="C3" ca="1">SUM(IF(IF(heart!$L$1:$L$919=$A3,OFFSET(heart!$A$1, 0,$I3,919,1))=C1,1,0))</f>
        <v>50</v>
      </c>
      <c r="G3">
        <f>COUNTIF(heart!$L:$L, $A3)</f>
        <v>508</v>
      </c>
      <c r="I3">
        <f>I2</f>
        <v>1</v>
      </c>
    </row>
    <row r="4" spans="1:9" x14ac:dyDescent="0.3">
      <c r="A4" s="1" t="s">
        <v>1</v>
      </c>
      <c r="B4">
        <f t="shared" ref="B4:C4" ca="1" si="0">SUM(B1:B3)</f>
        <v>725</v>
      </c>
      <c r="C4">
        <f t="shared" ca="1" si="0"/>
        <v>193</v>
      </c>
      <c r="G4">
        <f>SUM(G1:G3)</f>
        <v>918</v>
      </c>
    </row>
    <row r="6" spans="1:9" x14ac:dyDescent="0.3">
      <c r="A6" s="1" t="s">
        <v>27</v>
      </c>
      <c r="B6" t="str" cm="1">
        <f t="array" aca="1" ref="B6:E6" ca="1">TRANSPOSE(_xlfn.UNIQUE(OFFSET(heart!$A$1, 1,$I6,918,1)))</f>
        <v>ATA</v>
      </c>
      <c r="C6" t="str">
        <f ca="1"/>
        <v>NAP</v>
      </c>
      <c r="D6" t="str">
        <f ca="1"/>
        <v>ASY</v>
      </c>
      <c r="E6" t="str">
        <f ca="1"/>
        <v>TA</v>
      </c>
      <c r="G6" s="1" t="s">
        <v>28</v>
      </c>
      <c r="I6">
        <v>2</v>
      </c>
    </row>
    <row r="7" spans="1:9" x14ac:dyDescent="0.3">
      <c r="A7">
        <v>0</v>
      </c>
      <c r="B7" cm="1">
        <f t="array" aca="1" ref="B7" ca="1">SUM(IF(IF(heart!$L$1:$L$919=$A7,OFFSET(heart!$A$1, 0,$I7,919,1))=B6,1,0))</f>
        <v>149</v>
      </c>
      <c r="C7" cm="1">
        <f t="array" aca="1" ref="C7" ca="1">SUM(IF(IF(heart!$L$1:$L$919=$A7,OFFSET(heart!$A$1, 0,$I7,919,1))=C6,1,0))</f>
        <v>131</v>
      </c>
      <c r="D7" cm="1">
        <f t="array" aca="1" ref="D7" ca="1">SUM(IF(IF(heart!$L$1:$L$919=$A7,OFFSET(heart!$A$1, 0,$I7,919,1))=D6,1,0))</f>
        <v>104</v>
      </c>
      <c r="E7" cm="1">
        <f t="array" aca="1" ref="E7" ca="1">SUM(IF(IF(heart!$L$1:$L$919=$A7,OFFSET(heart!$A$1, 0,$I7,919,1))=E6,1,0))</f>
        <v>26</v>
      </c>
      <c r="G7">
        <f>COUNTIF(heart!$L:$L, $A7)</f>
        <v>410</v>
      </c>
      <c r="I7">
        <f>I6</f>
        <v>2</v>
      </c>
    </row>
    <row r="8" spans="1:9" x14ac:dyDescent="0.3">
      <c r="A8">
        <v>1</v>
      </c>
      <c r="B8" cm="1">
        <f t="array" aca="1" ref="B8" ca="1">SUM(IF(IF(heart!$L$1:$L$919=$A8,OFFSET(heart!$A$1, 0,$I8,919,1))=B6,1,0))</f>
        <v>24</v>
      </c>
      <c r="C8" cm="1">
        <f t="array" aca="1" ref="C8" ca="1">SUM(IF(IF(heart!$L$1:$L$919=$A8,OFFSET(heart!$A$1, 0,$I8,919,1))=C6,1,0))</f>
        <v>72</v>
      </c>
      <c r="D8" cm="1">
        <f t="array" aca="1" ref="D8" ca="1">SUM(IF(IF(heart!$L$1:$L$919=$A8,OFFSET(heart!$A$1, 0,$I8,919,1))=D6,1,0))</f>
        <v>392</v>
      </c>
      <c r="E8" cm="1">
        <f t="array" aca="1" ref="E8" ca="1">SUM(IF(IF(heart!$L$1:$L$919=$A8,OFFSET(heart!$A$1, 0,$I8,919,1))=E6,1,0))</f>
        <v>20</v>
      </c>
      <c r="G8">
        <f>COUNTIF(heart!$L:$L, $A8)</f>
        <v>508</v>
      </c>
      <c r="I8">
        <f>I7</f>
        <v>2</v>
      </c>
    </row>
    <row r="9" spans="1:9" x14ac:dyDescent="0.3">
      <c r="A9" s="1" t="s">
        <v>42</v>
      </c>
      <c r="B9">
        <f t="shared" ref="B9:E9" ca="1" si="1">SUM(B6:B8)</f>
        <v>173</v>
      </c>
      <c r="C9">
        <f t="shared" ca="1" si="1"/>
        <v>203</v>
      </c>
      <c r="D9">
        <f t="shared" ca="1" si="1"/>
        <v>496</v>
      </c>
      <c r="E9">
        <f t="shared" ca="1" si="1"/>
        <v>46</v>
      </c>
      <c r="G9">
        <f>SUM(G6:G8)</f>
        <v>918</v>
      </c>
    </row>
    <row r="11" spans="1:9" x14ac:dyDescent="0.3">
      <c r="A11" s="1" t="s">
        <v>27</v>
      </c>
      <c r="B11" cm="1">
        <f t="array" aca="1" ref="B11:C11" ca="1">TRANSPOSE(_xlfn.UNIQUE(OFFSET(heart!$A$1, 1,$I11,918,1)))</f>
        <v>0</v>
      </c>
      <c r="C11">
        <f ca="1"/>
        <v>1</v>
      </c>
      <c r="G11" s="1" t="s">
        <v>28</v>
      </c>
      <c r="I11">
        <v>5</v>
      </c>
    </row>
    <row r="12" spans="1:9" x14ac:dyDescent="0.3">
      <c r="A12">
        <v>0</v>
      </c>
      <c r="B12" cm="1">
        <f t="array" aca="1" ref="B12" ca="1">SUM(IF(IF(heart!$L$1:$L$919=$A12,OFFSET(heart!$A$1, 0,$I12,919,1))=B11,1,0))</f>
        <v>366</v>
      </c>
      <c r="C12" cm="1">
        <f t="array" aca="1" ref="C12" ca="1">SUM(IF(IF(heart!$L$1:$L$919=$A12,OFFSET(heart!$A$1, 0,$I12,919,1))=C11,1,0))</f>
        <v>44</v>
      </c>
      <c r="G12">
        <f>COUNTIF(heart!$L:$L, $A12)</f>
        <v>410</v>
      </c>
      <c r="I12">
        <f>I11</f>
        <v>5</v>
      </c>
    </row>
    <row r="13" spans="1:9" x14ac:dyDescent="0.3">
      <c r="A13">
        <v>1</v>
      </c>
      <c r="B13" cm="1">
        <f t="array" aca="1" ref="B13" ca="1">SUM(IF(IF(heart!$L$1:$L$919=$A13,OFFSET(heart!$A$1, 0,$I13,919,1))=B11,1,0))</f>
        <v>338</v>
      </c>
      <c r="C13" cm="1">
        <f t="array" aca="1" ref="C13" ca="1">SUM(IF(IF(heart!$L$1:$L$919=$A13,OFFSET(heart!$A$1, 0,$I13,919,1))=C11,1,0))</f>
        <v>170</v>
      </c>
      <c r="G13">
        <f>COUNTIF(heart!$L:$L, $A13)</f>
        <v>508</v>
      </c>
      <c r="I13">
        <f>I12</f>
        <v>5</v>
      </c>
    </row>
    <row r="14" spans="1:9" x14ac:dyDescent="0.3">
      <c r="A14" s="1" t="s">
        <v>43</v>
      </c>
      <c r="B14">
        <f t="shared" ref="B14:C14" ca="1" si="2">SUM(B11:B13)</f>
        <v>704</v>
      </c>
      <c r="C14">
        <f t="shared" ca="1" si="2"/>
        <v>215</v>
      </c>
      <c r="G14">
        <f>SUM(G11:G13)</f>
        <v>918</v>
      </c>
    </row>
    <row r="16" spans="1:9" x14ac:dyDescent="0.3">
      <c r="A16" s="1" t="s">
        <v>27</v>
      </c>
      <c r="B16" t="str" cm="1">
        <f t="array" aca="1" ref="B16:D16" ca="1">TRANSPOSE(_xlfn.UNIQUE(OFFSET(heart!$A$1, 1,$I16,918,1)))</f>
        <v>Normal</v>
      </c>
      <c r="C16" t="str">
        <f ca="1"/>
        <v>ST</v>
      </c>
      <c r="D16" t="str">
        <f ca="1"/>
        <v>LVH</v>
      </c>
      <c r="G16" s="1" t="s">
        <v>28</v>
      </c>
      <c r="I16">
        <v>6</v>
      </c>
    </row>
    <row r="17" spans="1:9" x14ac:dyDescent="0.3">
      <c r="A17">
        <v>0</v>
      </c>
      <c r="B17" cm="1">
        <f t="array" aca="1" ref="B17" ca="1">SUM(IF(IF(heart!$L$1:$L$919=$A17,OFFSET(heart!$A$1, 0,$I17,919,1))=B16,1,0))</f>
        <v>267</v>
      </c>
      <c r="C17" cm="1">
        <f t="array" aca="1" ref="C17" ca="1">SUM(IF(IF(heart!$L$1:$L$919=$A17,OFFSET(heart!$A$1, 0,$I17,919,1))=C16,1,0))</f>
        <v>61</v>
      </c>
      <c r="D17" cm="1">
        <f t="array" aca="1" ref="D17" ca="1">SUM(IF(IF(heart!$L$1:$L$919=$A17,OFFSET(heart!$A$1, 0,$I17,919,1))=D16,1,0))</f>
        <v>82</v>
      </c>
      <c r="G17">
        <f>COUNTIF(heart!$L:$L, $A17)</f>
        <v>410</v>
      </c>
      <c r="I17">
        <f>I16</f>
        <v>6</v>
      </c>
    </row>
    <row r="18" spans="1:9" x14ac:dyDescent="0.3">
      <c r="A18">
        <v>1</v>
      </c>
      <c r="B18" cm="1">
        <f t="array" aca="1" ref="B18" ca="1">SUM(IF(IF(heart!$L$1:$L$919=$A18,OFFSET(heart!$A$1, 0,$I18,919,1))=B16,1,0))</f>
        <v>285</v>
      </c>
      <c r="C18" cm="1">
        <f t="array" aca="1" ref="C18" ca="1">SUM(IF(IF(heart!$L$1:$L$919=$A18,OFFSET(heart!$A$1, 0,$I18,919,1))=C16,1,0))</f>
        <v>117</v>
      </c>
      <c r="D18" cm="1">
        <f t="array" aca="1" ref="D18" ca="1">SUM(IF(IF(heart!$L$1:$L$919=$A18,OFFSET(heart!$A$1, 0,$I18,919,1))=D16,1,0))</f>
        <v>106</v>
      </c>
      <c r="G18">
        <f>COUNTIF(heart!$L:$L, $A18)</f>
        <v>508</v>
      </c>
      <c r="I18">
        <f>I17</f>
        <v>6</v>
      </c>
    </row>
    <row r="19" spans="1:9" x14ac:dyDescent="0.3">
      <c r="A19" s="1" t="s">
        <v>44</v>
      </c>
      <c r="B19">
        <f t="shared" ref="B19:D19" ca="1" si="3">SUM(B16:B18)</f>
        <v>552</v>
      </c>
      <c r="C19">
        <f t="shared" ca="1" si="3"/>
        <v>178</v>
      </c>
      <c r="D19">
        <f t="shared" ca="1" si="3"/>
        <v>188</v>
      </c>
      <c r="G19">
        <f>SUM(G16:G18)</f>
        <v>918</v>
      </c>
    </row>
    <row r="20" spans="1:9" x14ac:dyDescent="0.3">
      <c r="A20" s="1"/>
    </row>
    <row r="21" spans="1:9" x14ac:dyDescent="0.3">
      <c r="A21" s="1" t="s">
        <v>27</v>
      </c>
      <c r="B21" t="str" cm="1">
        <f t="array" aca="1" ref="B21:C21" ca="1">TRANSPOSE(_xlfn.UNIQUE(OFFSET(heart!$A$1, 1,$I21,918,1)))</f>
        <v>N</v>
      </c>
      <c r="C21" t="str">
        <f ca="1"/>
        <v>Y</v>
      </c>
      <c r="G21" s="1" t="s">
        <v>28</v>
      </c>
      <c r="I21">
        <v>8</v>
      </c>
    </row>
    <row r="22" spans="1:9" x14ac:dyDescent="0.3">
      <c r="A22">
        <v>0</v>
      </c>
      <c r="B22" cm="1">
        <f t="array" aca="1" ref="B22" ca="1">SUM(IF(IF(heart!$L$1:$L$919=$A22,OFFSET(heart!$A$1, 0,$I22,919,1))=B21,1,0))</f>
        <v>355</v>
      </c>
      <c r="C22" cm="1">
        <f t="array" aca="1" ref="C22" ca="1">SUM(IF(IF(heart!$L$1:$L$919=$A22,OFFSET(heart!$A$1, 0,$I22,919,1))=C21,1,0))</f>
        <v>55</v>
      </c>
      <c r="G22">
        <f>COUNTIF(heart!$L:$L, $A22)</f>
        <v>410</v>
      </c>
      <c r="I22">
        <f>I21</f>
        <v>8</v>
      </c>
    </row>
    <row r="23" spans="1:9" x14ac:dyDescent="0.3">
      <c r="A23">
        <v>1</v>
      </c>
      <c r="B23" cm="1">
        <f t="array" aca="1" ref="B23" ca="1">SUM(IF(IF(heart!$L$1:$L$919=$A23,OFFSET(heart!$A$1, 0,$I23,919,1))=B21,1,0))</f>
        <v>192</v>
      </c>
      <c r="C23" cm="1">
        <f t="array" aca="1" ref="C23" ca="1">SUM(IF(IF(heart!$L$1:$L$919=$A23,OFFSET(heart!$A$1, 0,$I23,919,1))=C21,1,0))</f>
        <v>316</v>
      </c>
      <c r="G23">
        <f>COUNTIF(heart!$L:$L, $A23)</f>
        <v>508</v>
      </c>
      <c r="I23">
        <f>I22</f>
        <v>8</v>
      </c>
    </row>
    <row r="24" spans="1:9" x14ac:dyDescent="0.3">
      <c r="A24" s="1" t="s">
        <v>45</v>
      </c>
      <c r="B24">
        <f t="shared" ref="B24:C24" ca="1" si="4">SUM(B21:B23)</f>
        <v>547</v>
      </c>
      <c r="C24">
        <f t="shared" ca="1" si="4"/>
        <v>371</v>
      </c>
      <c r="G24">
        <f>SUM(G21:G23)</f>
        <v>918</v>
      </c>
    </row>
    <row r="26" spans="1:9" x14ac:dyDescent="0.3">
      <c r="A26" s="1" t="s">
        <v>27</v>
      </c>
      <c r="B26" t="str" cm="1">
        <f t="array" aca="1" ref="B26:D26" ca="1">TRANSPOSE(_xlfn.UNIQUE(OFFSET(heart!$A$1, 1,$I26,918,1)))</f>
        <v>Up</v>
      </c>
      <c r="C26" t="str">
        <f ca="1"/>
        <v>Flat</v>
      </c>
      <c r="D26" t="str">
        <f ca="1"/>
        <v>Down</v>
      </c>
      <c r="G26" s="1" t="s">
        <v>28</v>
      </c>
      <c r="I26">
        <v>10</v>
      </c>
    </row>
    <row r="27" spans="1:9" x14ac:dyDescent="0.3">
      <c r="A27">
        <v>0</v>
      </c>
      <c r="B27" cm="1">
        <f t="array" aca="1" ref="B27" ca="1">SUM(IF(IF(heart!$L$1:$L$919=$A27,OFFSET(heart!$A$1, 0,$I27,919,1))=B26,1,0))</f>
        <v>317</v>
      </c>
      <c r="C27" cm="1">
        <f t="array" aca="1" ref="C27" ca="1">SUM(IF(IF(heart!$L$1:$L$919=$A27,OFFSET(heart!$A$1, 0,$I27,919,1))=C26,1,0))</f>
        <v>79</v>
      </c>
      <c r="D27" cm="1">
        <f t="array" aca="1" ref="D27" ca="1">SUM(IF(IF(heart!$L$1:$L$919=$A27,OFFSET(heart!$A$1, 0,$I27,919,1))=D26,1,0))</f>
        <v>14</v>
      </c>
      <c r="G27">
        <f>COUNTIF(heart!$L:$L, $A27)</f>
        <v>410</v>
      </c>
      <c r="I27">
        <f>I26</f>
        <v>10</v>
      </c>
    </row>
    <row r="28" spans="1:9" x14ac:dyDescent="0.3">
      <c r="A28">
        <v>1</v>
      </c>
      <c r="B28" cm="1">
        <f t="array" aca="1" ref="B28" ca="1">SUM(IF(IF(heart!$L$1:$L$919=$A28,OFFSET(heart!$A$1, 0,$I28,919,1))=B26,1,0))</f>
        <v>78</v>
      </c>
      <c r="C28" cm="1">
        <f t="array" aca="1" ref="C28" ca="1">SUM(IF(IF(heart!$L$1:$L$919=$A28,OFFSET(heart!$A$1, 0,$I28,919,1))=C26,1,0))</f>
        <v>381</v>
      </c>
      <c r="D28" cm="1">
        <f t="array" aca="1" ref="D28" ca="1">SUM(IF(IF(heart!$L$1:$L$919=$A28,OFFSET(heart!$A$1, 0,$I28,919,1))=D26,1,0))</f>
        <v>49</v>
      </c>
      <c r="G28">
        <f>COUNTIF(heart!$L:$L, $A28)</f>
        <v>508</v>
      </c>
      <c r="I28">
        <f>I27</f>
        <v>10</v>
      </c>
    </row>
    <row r="29" spans="1:9" x14ac:dyDescent="0.3">
      <c r="A29" s="1" t="s">
        <v>47</v>
      </c>
      <c r="B29">
        <f ca="1">SUM(B26:B28)</f>
        <v>395</v>
      </c>
      <c r="C29">
        <f ca="1">SUM(C26:C28)</f>
        <v>460</v>
      </c>
      <c r="D29">
        <f ca="1">SUM(D26:D28)</f>
        <v>63</v>
      </c>
      <c r="G29">
        <f>SUM(G26:G28)</f>
        <v>918</v>
      </c>
    </row>
    <row r="31" spans="1:9" x14ac:dyDescent="0.3">
      <c r="A31" s="1" t="s">
        <v>27</v>
      </c>
      <c r="B31" cm="1">
        <f t="array" aca="1" ref="B31:C31" ca="1">TRANSPOSE(_xlfn.UNIQUE(OFFSET(heart!$A$1, 1,$I31,918,1)))</f>
        <v>0</v>
      </c>
      <c r="C31">
        <f ca="1"/>
        <v>1</v>
      </c>
      <c r="G31" s="1" t="s">
        <v>28</v>
      </c>
      <c r="I31">
        <v>11</v>
      </c>
    </row>
    <row r="32" spans="1:9" x14ac:dyDescent="0.3">
      <c r="A32">
        <v>0</v>
      </c>
      <c r="B32" cm="1">
        <f t="array" aca="1" ref="B32" ca="1">SUM(IF(IF(heart!$L$1:$L$919=$A32,OFFSET(heart!$A$1, 0,$I32,919,1))=B31,1,0))</f>
        <v>410</v>
      </c>
      <c r="C32" cm="1">
        <f t="array" aca="1" ref="C32" ca="1">SUM(IF(IF(heart!$L$1:$L$919=$A32,OFFSET(heart!$A$1, 0,$I32,919,1))=C31,1,0))</f>
        <v>0</v>
      </c>
      <c r="G32">
        <f>COUNTIF(heart!$L:$L, $A32)</f>
        <v>410</v>
      </c>
      <c r="I32">
        <f>I31</f>
        <v>11</v>
      </c>
    </row>
    <row r="33" spans="1:9" x14ac:dyDescent="0.3">
      <c r="A33">
        <v>1</v>
      </c>
      <c r="B33" cm="1">
        <f t="array" aca="1" ref="B33" ca="1">SUM(IF(IF(heart!$L$1:$L$919=$A33,OFFSET(heart!$A$1, 0,$I33,919,1))=B31,1,0))</f>
        <v>0</v>
      </c>
      <c r="C33" cm="1">
        <f t="array" aca="1" ref="C33" ca="1">SUM(IF(IF(heart!$L$1:$L$919=$A33,OFFSET(heart!$A$1, 0,$I33,919,1))=C31,1,0))</f>
        <v>508</v>
      </c>
      <c r="G33">
        <f>COUNTIF(heart!$L:$L, $A33)</f>
        <v>508</v>
      </c>
      <c r="I33">
        <f>I32</f>
        <v>11</v>
      </c>
    </row>
    <row r="34" spans="1:9" x14ac:dyDescent="0.3">
      <c r="A34" s="1" t="s">
        <v>46</v>
      </c>
      <c r="B34">
        <f ca="1">SUM(B32:B33)</f>
        <v>410</v>
      </c>
      <c r="C34">
        <f ca="1">SUM(C32:C33)</f>
        <v>508</v>
      </c>
      <c r="G34">
        <f>SUM(G31:G33)</f>
        <v>918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heart</vt:lpstr>
      <vt:lpstr>HW3</vt:lpstr>
      <vt:lpstr>Numerical Stats</vt:lpstr>
      <vt:lpstr>Categorical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Ganesan</dc:creator>
  <cp:lastModifiedBy>Akhil Ganesan</cp:lastModifiedBy>
  <dcterms:created xsi:type="dcterms:W3CDTF">2024-03-02T19:09:18Z</dcterms:created>
  <dcterms:modified xsi:type="dcterms:W3CDTF">2024-03-14T19:54:36Z</dcterms:modified>
</cp:coreProperties>
</file>