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hilendrani/Desktop/Spring 2025/Decision Support System/"/>
    </mc:Choice>
  </mc:AlternateContent>
  <xr:revisionPtr revIDLastSave="0" documentId="13_ncr:1_{7F22DAC7-1691-1746-9CC3-BCC067F58797}" xr6:coauthVersionLast="47" xr6:coauthVersionMax="47" xr10:uidLastSave="{00000000-0000-0000-0000-000000000000}"/>
  <bookViews>
    <workbookView xWindow="0" yWindow="740" windowWidth="29040" windowHeight="16840" activeTab="1" xr2:uid="{CC8A9278-6E8F-4573-930D-70EA9BD28968}"/>
  </bookViews>
  <sheets>
    <sheet name="Raw Data" sheetId="1" r:id="rId1"/>
    <sheet name="Visualizations" sheetId="10" r:id="rId2"/>
    <sheet name="Prediction And Model Evaluation" sheetId="7" r:id="rId3"/>
    <sheet name="Forecast Sheet Results" sheetId="9" r:id="rId4"/>
    <sheet name="Pivot Tables " sheetId="3" r:id="rId5"/>
  </sheets>
  <definedNames>
    <definedName name="_xlnm.Print_Area" localSheetId="3">'Forecast Sheet Results'!$K$1:$Q$19</definedName>
    <definedName name="_xlnm.Print_Area" localSheetId="2">'Prediction And Model Evaluation'!$A$1:$M$29</definedName>
    <definedName name="_xlnm.Print_Area" localSheetId="0">'Raw Data'!$A$1:$K$39</definedName>
    <definedName name="_xlnm.Print_Area" localSheetId="1">Visualizations!$A$2:$X$66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N15" i="9"/>
  <c r="N12" i="9"/>
  <c r="N10" i="9"/>
  <c r="N7" i="9"/>
  <c r="N17" i="9"/>
  <c r="N9" i="9"/>
  <c r="N14" i="9"/>
  <c r="N6" i="9"/>
  <c r="N11" i="9"/>
  <c r="N16" i="9"/>
  <c r="N8" i="9"/>
  <c r="N13" i="9"/>
  <c r="G7" i="7" l="1"/>
  <c r="L7" i="7" s="1"/>
  <c r="G8" i="7"/>
  <c r="L8" i="7" s="1"/>
  <c r="G9" i="7"/>
  <c r="L9" i="7" s="1"/>
  <c r="G10" i="7"/>
  <c r="L10" i="7" s="1"/>
  <c r="G11" i="7"/>
  <c r="L11" i="7" s="1"/>
  <c r="G12" i="7"/>
  <c r="L12" i="7" s="1"/>
  <c r="G13" i="7"/>
  <c r="L13" i="7" s="1"/>
  <c r="G14" i="7"/>
  <c r="L14" i="7" s="1"/>
  <c r="G15" i="7"/>
  <c r="L15" i="7" s="1"/>
  <c r="G16" i="7"/>
  <c r="L16" i="7" s="1"/>
  <c r="G17" i="7"/>
  <c r="L17" i="7" s="1"/>
  <c r="G6" i="7"/>
  <c r="L6" i="7" s="1"/>
  <c r="E7" i="7"/>
  <c r="E8" i="7"/>
  <c r="E9" i="7"/>
  <c r="E10" i="7"/>
  <c r="E11" i="7"/>
  <c r="E12" i="7"/>
  <c r="E13" i="7"/>
  <c r="E14" i="7"/>
  <c r="E15" i="7"/>
  <c r="E16" i="7"/>
  <c r="E17" i="7"/>
  <c r="A6" i="7"/>
  <c r="K6" i="7"/>
  <c r="P13" i="9"/>
  <c r="P6" i="9"/>
  <c r="P7" i="9"/>
  <c r="O13" i="9"/>
  <c r="O6" i="9"/>
  <c r="O7" i="9"/>
  <c r="P10" i="9"/>
  <c r="O8" i="9"/>
  <c r="O14" i="9"/>
  <c r="O10" i="9"/>
  <c r="P16" i="9"/>
  <c r="O9" i="9"/>
  <c r="P12" i="9"/>
  <c r="O16" i="9"/>
  <c r="P9" i="9"/>
  <c r="O12" i="9"/>
  <c r="P11" i="9"/>
  <c r="P17" i="9"/>
  <c r="P15" i="9"/>
  <c r="O17" i="9"/>
  <c r="O15" i="9"/>
  <c r="P8" i="9"/>
  <c r="P14" i="9"/>
  <c r="O11" i="9"/>
  <c r="D197" i="9"/>
  <c r="D207" i="9"/>
  <c r="D204" i="9"/>
  <c r="D205" i="9"/>
  <c r="D200" i="9"/>
  <c r="D201" i="9"/>
  <c r="D203" i="9"/>
  <c r="D199" i="9"/>
  <c r="D206" i="9"/>
  <c r="D202" i="9"/>
  <c r="D196" i="9"/>
  <c r="D198" i="9"/>
  <c r="L18" i="7" l="1"/>
  <c r="K9" i="7"/>
  <c r="K15" i="7"/>
  <c r="K10" i="7"/>
  <c r="K16" i="7"/>
  <c r="K11" i="7"/>
  <c r="K17" i="7"/>
  <c r="K12" i="7"/>
  <c r="K7" i="7"/>
  <c r="K13" i="7"/>
  <c r="K8" i="7"/>
  <c r="K14" i="7"/>
  <c r="J7" i="7"/>
  <c r="J8" i="7"/>
  <c r="J9" i="7"/>
  <c r="J10" i="7"/>
  <c r="J11" i="7"/>
  <c r="J12" i="7"/>
  <c r="J13" i="7"/>
  <c r="J14" i="7"/>
  <c r="J15" i="7"/>
  <c r="J16" i="7"/>
  <c r="J17" i="7"/>
  <c r="E6" i="7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5" i="1"/>
  <c r="E6" i="1"/>
  <c r="F6" i="1"/>
  <c r="E7" i="1"/>
  <c r="F7" i="1"/>
  <c r="E8" i="1"/>
  <c r="F8" i="1"/>
  <c r="E9" i="1"/>
  <c r="F9" i="1"/>
  <c r="E10" i="1"/>
  <c r="F10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F5" i="1"/>
  <c r="E5" i="1"/>
  <c r="E206" i="9"/>
  <c r="F203" i="9"/>
  <c r="E201" i="9"/>
  <c r="F204" i="9"/>
  <c r="E207" i="9"/>
  <c r="E202" i="9"/>
  <c r="F200" i="9"/>
  <c r="F198" i="9"/>
  <c r="E199" i="9"/>
  <c r="F201" i="9"/>
  <c r="E198" i="9"/>
  <c r="E203" i="9"/>
  <c r="E197" i="9"/>
  <c r="F196" i="9"/>
  <c r="E200" i="9"/>
  <c r="F205" i="9"/>
  <c r="F197" i="9"/>
  <c r="F202" i="9"/>
  <c r="E205" i="9"/>
  <c r="F207" i="9"/>
  <c r="F206" i="9"/>
  <c r="F199" i="9"/>
  <c r="E196" i="9"/>
  <c r="E204" i="9"/>
  <c r="J6" i="7" l="1"/>
  <c r="J18" i="7" s="1"/>
  <c r="I24" i="7" s="1"/>
  <c r="K18" i="7"/>
  <c r="I25" i="7" s="1"/>
  <c r="H12" i="7"/>
  <c r="I12" i="7"/>
  <c r="I11" i="7"/>
  <c r="H11" i="7"/>
  <c r="I10" i="7"/>
  <c r="H10" i="7"/>
  <c r="H9" i="7"/>
  <c r="I9" i="7"/>
  <c r="I8" i="7"/>
  <c r="H8" i="7"/>
  <c r="H15" i="7"/>
  <c r="I15" i="7"/>
  <c r="I7" i="7"/>
  <c r="H7" i="7"/>
  <c r="I14" i="7"/>
  <c r="H14" i="7"/>
  <c r="H6" i="7"/>
  <c r="I6" i="7"/>
  <c r="I17" i="7"/>
  <c r="H17" i="7"/>
  <c r="I16" i="7"/>
  <c r="H16" i="7"/>
  <c r="H13" i="7"/>
  <c r="I13" i="7"/>
  <c r="I18" i="7" l="1"/>
  <c r="I23" i="7" s="1"/>
  <c r="H18" i="7"/>
  <c r="I22" i="7" l="1"/>
  <c r="I26" i="7"/>
</calcChain>
</file>

<file path=xl/sharedStrings.xml><?xml version="1.0" encoding="utf-8"?>
<sst xmlns="http://schemas.openxmlformats.org/spreadsheetml/2006/main" count="53" uniqueCount="43">
  <si>
    <t>Date</t>
  </si>
  <si>
    <t>Passenger miles (000's)</t>
  </si>
  <si>
    <t>Year</t>
  </si>
  <si>
    <t>Row Labels</t>
  </si>
  <si>
    <t>Grand Total</t>
  </si>
  <si>
    <t>Month</t>
  </si>
  <si>
    <t>Sum of Passenger miles (000's)</t>
  </si>
  <si>
    <t>Monthly Change</t>
  </si>
  <si>
    <t>Predicted Miles</t>
  </si>
  <si>
    <t>Error</t>
  </si>
  <si>
    <t>Absolute Error</t>
  </si>
  <si>
    <t>Squared Error</t>
  </si>
  <si>
    <t>Percentage Error</t>
  </si>
  <si>
    <t>MAE</t>
  </si>
  <si>
    <t>MSE</t>
  </si>
  <si>
    <t>MAPE</t>
  </si>
  <si>
    <t>Symmetric Percenatge Error</t>
  </si>
  <si>
    <t>MSAPE</t>
  </si>
  <si>
    <t>Actual Miles</t>
  </si>
  <si>
    <t>Mean Absolute Error</t>
  </si>
  <si>
    <t>Mean Squared Error</t>
  </si>
  <si>
    <t>Mean Absolute Percentage Error</t>
  </si>
  <si>
    <t>Symmetry Mean Absolute Percentage Error</t>
  </si>
  <si>
    <t>Column1</t>
  </si>
  <si>
    <t>Column2</t>
  </si>
  <si>
    <t>Forecast(Passenger miles (000's))</t>
  </si>
  <si>
    <t>Lower Confidence Bound(Passenger miles (000's))</t>
  </si>
  <si>
    <t>Upper Confidence Bound(Passenger miles (000's))</t>
  </si>
  <si>
    <t>Column Labels</t>
  </si>
  <si>
    <t>Naïve forecast</t>
  </si>
  <si>
    <t>Absolute Naïve Forecats Error</t>
  </si>
  <si>
    <t xml:space="preserve">Mean Absolute Scaled Error </t>
  </si>
  <si>
    <t xml:space="preserve">MASE </t>
  </si>
  <si>
    <t xml:space="preserve">Prediction And Model Evaluation </t>
  </si>
  <si>
    <t>Predicted Miles from Forecast Sheet</t>
  </si>
  <si>
    <t>Error Metric Calculation</t>
  </si>
  <si>
    <t>Error Metrics</t>
  </si>
  <si>
    <t>Pivot Tables created to construct visualizations</t>
  </si>
  <si>
    <t xml:space="preserve">Forecast Visualizations and and Data Exploration. </t>
  </si>
  <si>
    <t xml:space="preserve">Note: Original Dataset provided by the professor with edited coloumns to explore the data </t>
  </si>
  <si>
    <t>Passenger miles (000's)3</t>
  </si>
  <si>
    <t xml:space="preserve">Date </t>
  </si>
  <si>
    <t>Forecast Sheet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</si>
</sst>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0"/>
      <color theme="4" tint="-0.249977111117893"/>
      <name val="Calibri"/>
      <family val="2"/>
      <scheme val="minor"/>
    </font>
    <font>
      <b/>
      <sz val="16"/>
      <color theme="4" tint="-0.249977111117893"/>
      <name val="Times New Roman"/>
      <family val="1"/>
    </font>
    <font>
      <b/>
      <sz val="24"/>
      <color theme="4" tint="-0.249977111117893"/>
      <name val="Times New Roman"/>
      <family val="1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1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1" applyNumberFormat="1" applyFont="1" applyBorder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1" fillId="2" borderId="0" xfId="1" applyNumberFormat="1" applyFont="1" applyFill="1" applyBorder="1" applyAlignment="1">
      <alignment horizontal="center" vertical="center" wrapText="1"/>
    </xf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  <xf numFmtId="14" fontId="0" fillId="0" borderId="16" xfId="0" applyNumberFormat="1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1" fillId="0" borderId="1" xfId="0" applyFont="1" applyBorder="1"/>
    <xf numFmtId="10" fontId="1" fillId="0" borderId="1" xfId="1" applyNumberFormat="1" applyFont="1" applyBorder="1"/>
    <xf numFmtId="0" fontId="1" fillId="0" borderId="13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/>
    <xf numFmtId="10" fontId="1" fillId="0" borderId="22" xfId="1" applyNumberFormat="1" applyFont="1" applyBorder="1"/>
    <xf numFmtId="0" fontId="1" fillId="0" borderId="23" xfId="0" applyFont="1" applyBorder="1"/>
    <xf numFmtId="0" fontId="1" fillId="0" borderId="2" xfId="0" applyFont="1" applyBorder="1" applyAlignment="1">
      <alignment horizontal="center"/>
    </xf>
    <xf numFmtId="0" fontId="12" fillId="7" borderId="24" xfId="0" applyFont="1" applyFill="1" applyBorder="1"/>
    <xf numFmtId="0" fontId="12" fillId="7" borderId="25" xfId="0" applyFont="1" applyFill="1" applyBorder="1"/>
    <xf numFmtId="0" fontId="0" fillId="8" borderId="25" xfId="0" applyFill="1" applyBorder="1"/>
    <xf numFmtId="0" fontId="0" fillId="0" borderId="25" xfId="0" applyBorder="1"/>
    <xf numFmtId="0" fontId="12" fillId="7" borderId="26" xfId="0" applyFont="1" applyFill="1" applyBorder="1"/>
    <xf numFmtId="14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14" fontId="0" fillId="8" borderId="24" xfId="0" applyNumberFormat="1" applyFill="1" applyBorder="1"/>
    <xf numFmtId="2" fontId="0" fillId="8" borderId="25" xfId="0" applyNumberFormat="1" applyFill="1" applyBorder="1"/>
    <xf numFmtId="2" fontId="0" fillId="8" borderId="26" xfId="0" applyNumberFormat="1" applyFill="1" applyBorder="1"/>
    <xf numFmtId="0" fontId="8" fillId="0" borderId="0" xfId="0" applyFont="1"/>
    <xf numFmtId="0" fontId="7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9" formatCode="m/d/yy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numFmt numFmtId="165" formatCode="0.000"/>
    </dxf>
    <dxf>
      <font>
        <b val="0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</dxf>
    <dxf>
      <border diagonalUp="0" diagonalDown="0">
        <left/>
        <right style="medium">
          <color theme="5"/>
        </right>
        <top/>
        <bottom/>
        <vertical/>
        <horizontal/>
      </border>
    </dxf>
    <dxf>
      <numFmt numFmtId="19" formatCode="m/d/yy"/>
      <border diagonalUp="0" diagonalDown="0">
        <left style="medium">
          <color theme="5"/>
        </left>
        <right/>
        <top/>
        <bottom/>
        <vertical/>
        <horizontal/>
      </border>
    </dxf>
    <dxf>
      <border outline="0">
        <left style="medium">
          <color indexed="64"/>
        </left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1 excel file.xlsx]Pivot Tables !PivotTable5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Seasonal Passenger Miles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950207792603916E-2"/>
          <c:y val="8.721891474329288E-2"/>
          <c:w val="0.80652191366571158"/>
          <c:h val="0.785201886525738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 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'!$B$6</c:f>
              <c:numCache>
                <c:formatCode>General</c:formatCode>
                <c:ptCount val="1"/>
                <c:pt idx="0">
                  <c:v>939102268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B-C94C-844A-587626BBAA4B}"/>
            </c:ext>
          </c:extLst>
        </c:ser>
        <c:ser>
          <c:idx val="1"/>
          <c:order val="1"/>
          <c:tx>
            <c:strRef>
              <c:f>'Pivot Tables '!$C$4:$C$5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'!$C$6</c:f>
              <c:numCache>
                <c:formatCode>General</c:formatCode>
                <c:ptCount val="1"/>
                <c:pt idx="0">
                  <c:v>874423404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B-C94C-844A-587626BBAA4B}"/>
            </c:ext>
          </c:extLst>
        </c:ser>
        <c:ser>
          <c:idx val="2"/>
          <c:order val="2"/>
          <c:tx>
            <c:strRef>
              <c:f>'Pivot Tables '!$D$4:$D$5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'!$D$6</c:f>
              <c:numCache>
                <c:formatCode>General</c:formatCode>
                <c:ptCount val="1"/>
                <c:pt idx="0">
                  <c:v>1090160142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B-C94C-844A-587626BBAA4B}"/>
            </c:ext>
          </c:extLst>
        </c:ser>
        <c:ser>
          <c:idx val="3"/>
          <c:order val="3"/>
          <c:tx>
            <c:strRef>
              <c:f>'Pivot Tables '!$E$4:$E$5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'!$E$6</c:f>
              <c:numCache>
                <c:formatCode>General</c:formatCode>
                <c:ptCount val="1"/>
                <c:pt idx="0">
                  <c:v>1037814958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FB-C94C-844A-587626BBAA4B}"/>
            </c:ext>
          </c:extLst>
        </c:ser>
        <c:ser>
          <c:idx val="4"/>
          <c:order val="4"/>
          <c:tx>
            <c:strRef>
              <c:f>'Pivot Tables '!$F$4:$F$5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'!$F$6</c:f>
              <c:numCache>
                <c:formatCode>General</c:formatCode>
                <c:ptCount val="1"/>
                <c:pt idx="0">
                  <c:v>1082388328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B-C94C-844A-587626BBAA4B}"/>
            </c:ext>
          </c:extLst>
        </c:ser>
        <c:ser>
          <c:idx val="5"/>
          <c:order val="5"/>
          <c:tx>
            <c:strRef>
              <c:f>'Pivot Tables '!$G$4:$G$5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'!$G$6</c:f>
              <c:numCache>
                <c:formatCode>General</c:formatCode>
                <c:ptCount val="1"/>
                <c:pt idx="0">
                  <c:v>1160520721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FB-C94C-844A-587626BBAA4B}"/>
            </c:ext>
          </c:extLst>
        </c:ser>
        <c:ser>
          <c:idx val="6"/>
          <c:order val="6"/>
          <c:tx>
            <c:strRef>
              <c:f>'Pivot Tables '!$H$4:$H$5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'!$H$6</c:f>
              <c:numCache>
                <c:formatCode>General</c:formatCode>
                <c:ptCount val="1"/>
                <c:pt idx="0">
                  <c:v>1229220426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FB-C94C-844A-587626BBAA4B}"/>
            </c:ext>
          </c:extLst>
        </c:ser>
        <c:ser>
          <c:idx val="7"/>
          <c:order val="7"/>
          <c:tx>
            <c:strRef>
              <c:f>'Pivot Tables '!$I$4:$I$5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'!$I$6</c:f>
              <c:numCache>
                <c:formatCode>General</c:formatCode>
                <c:ptCount val="1"/>
                <c:pt idx="0">
                  <c:v>1195421846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FB-C94C-844A-587626BBAA4B}"/>
            </c:ext>
          </c:extLst>
        </c:ser>
        <c:ser>
          <c:idx val="8"/>
          <c:order val="8"/>
          <c:tx>
            <c:strRef>
              <c:f>'Pivot Tables '!$J$4:$J$5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'!$J$6</c:f>
              <c:numCache>
                <c:formatCode>General</c:formatCode>
                <c:ptCount val="1"/>
                <c:pt idx="0">
                  <c:v>974706550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FB-C94C-844A-587626BBAA4B}"/>
            </c:ext>
          </c:extLst>
        </c:ser>
        <c:ser>
          <c:idx val="9"/>
          <c:order val="9"/>
          <c:tx>
            <c:strRef>
              <c:f>'Pivot Tables '!$K$4:$K$5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'!$K$6</c:f>
              <c:numCache>
                <c:formatCode>General</c:formatCode>
                <c:ptCount val="1"/>
                <c:pt idx="0">
                  <c:v>1028552669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FB-C94C-844A-587626BBAA4B}"/>
            </c:ext>
          </c:extLst>
        </c:ser>
        <c:ser>
          <c:idx val="10"/>
          <c:order val="10"/>
          <c:tx>
            <c:strRef>
              <c:f>'Pivot Tables '!$L$4:$L$5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'!$L$6</c:f>
              <c:numCache>
                <c:formatCode>General</c:formatCode>
                <c:ptCount val="1"/>
                <c:pt idx="0">
                  <c:v>964651627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FB-C94C-844A-587626BBAA4B}"/>
            </c:ext>
          </c:extLst>
        </c:ser>
        <c:ser>
          <c:idx val="11"/>
          <c:order val="11"/>
          <c:tx>
            <c:strRef>
              <c:f>'Pivot Tables '!$M$4:$M$5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 '!$M$6</c:f>
              <c:numCache>
                <c:formatCode>General</c:formatCode>
                <c:ptCount val="1"/>
                <c:pt idx="0">
                  <c:v>1024037420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FB-C94C-844A-587626BB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57727"/>
        <c:axId val="1228099840"/>
      </c:barChart>
      <c:catAx>
        <c:axId val="149215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99840"/>
        <c:crosses val="autoZero"/>
        <c:auto val="1"/>
        <c:lblAlgn val="ctr"/>
        <c:lblOffset val="100"/>
        <c:noMultiLvlLbl val="0"/>
      </c:catAx>
      <c:valAx>
        <c:axId val="12280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 1 excel file.xlsx]Pivot Tables 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Total Passenger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'!$B$9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 '!$A$10:$A$26</c:f>
              <c:strCach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strCache>
            </c:strRef>
          </c:cat>
          <c:val>
            <c:numRef>
              <c:f>'Pivot Tables '!$B$10:$B$26</c:f>
              <c:numCache>
                <c:formatCode>General</c:formatCode>
                <c:ptCount val="16"/>
                <c:pt idx="0">
                  <c:v>708926283</c:v>
                </c:pt>
                <c:pt idx="1">
                  <c:v>664849159</c:v>
                </c:pt>
                <c:pt idx="2">
                  <c:v>655610250</c:v>
                </c:pt>
                <c:pt idx="3">
                  <c:v>674137144</c:v>
                </c:pt>
                <c:pt idx="4">
                  <c:v>752266409</c:v>
                </c:pt>
                <c:pt idx="5">
                  <c:v>795095976</c:v>
                </c:pt>
                <c:pt idx="6">
                  <c:v>810119530</c:v>
                </c:pt>
                <c:pt idx="7">
                  <c:v>842025595</c:v>
                </c:pt>
                <c:pt idx="8">
                  <c:v>823782902</c:v>
                </c:pt>
                <c:pt idx="9">
                  <c:v>779996844</c:v>
                </c:pt>
                <c:pt idx="10">
                  <c:v>809067829</c:v>
                </c:pt>
                <c:pt idx="11">
                  <c:v>825915702</c:v>
                </c:pt>
                <c:pt idx="12">
                  <c:v>832734427</c:v>
                </c:pt>
                <c:pt idx="13">
                  <c:v>847999802</c:v>
                </c:pt>
                <c:pt idx="14">
                  <c:v>869677225</c:v>
                </c:pt>
                <c:pt idx="15">
                  <c:v>908795282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D-AD4E-94E6-B687E360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30405904"/>
        <c:axId val="2030421776"/>
      </c:lineChart>
      <c:catAx>
        <c:axId val="20304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21776"/>
        <c:crosses val="autoZero"/>
        <c:auto val="1"/>
        <c:lblAlgn val="ctr"/>
        <c:lblOffset val="100"/>
        <c:noMultiLvlLbl val="0"/>
      </c:catAx>
      <c:valAx>
        <c:axId val="20304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</a:t>
            </a:r>
            <a:r>
              <a:rPr lang="en-US" baseline="0"/>
              <a:t> Predicted Miles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 And Model Evaluation'!$C$5</c:f>
              <c:strCache>
                <c:ptCount val="1"/>
                <c:pt idx="0">
                  <c:v>Actual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'Prediction And Model Evaluation'!$C$6:$C$17</c:f>
              <c:numCache>
                <c:formatCode>General</c:formatCode>
                <c:ptCount val="12"/>
                <c:pt idx="0">
                  <c:v>69778658</c:v>
                </c:pt>
                <c:pt idx="1">
                  <c:v>65026219</c:v>
                </c:pt>
                <c:pt idx="2">
                  <c:v>79121758</c:v>
                </c:pt>
                <c:pt idx="3">
                  <c:v>75617434</c:v>
                </c:pt>
                <c:pt idx="4">
                  <c:v>81226986</c:v>
                </c:pt>
                <c:pt idx="5">
                  <c:v>87042101</c:v>
                </c:pt>
                <c:pt idx="6">
                  <c:v>91256833</c:v>
                </c:pt>
                <c:pt idx="7">
                  <c:v>86708521</c:v>
                </c:pt>
                <c:pt idx="8">
                  <c:v>75735172</c:v>
                </c:pt>
                <c:pt idx="9">
                  <c:v>77790770</c:v>
                </c:pt>
                <c:pt idx="10">
                  <c:v>72625059</c:v>
                </c:pt>
                <c:pt idx="11">
                  <c:v>77310983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7-BB42-8F54-B9C698B14F07}"/>
            </c:ext>
          </c:extLst>
        </c:ser>
        <c:ser>
          <c:idx val="1"/>
          <c:order val="1"/>
          <c:tx>
            <c:strRef>
              <c:f>'Prediction And Model Evaluation'!$D$5</c:f>
              <c:strCache>
                <c:ptCount val="1"/>
                <c:pt idx="0">
                  <c:v>Predicted Miles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'Prediction And Model Evaluation'!$D$6:$D$17</c:f>
              <c:numCache>
                <c:formatCode>General</c:formatCode>
                <c:ptCount val="12"/>
                <c:pt idx="0">
                  <c:v>70249426.222775832</c:v>
                </c:pt>
                <c:pt idx="1">
                  <c:v>65538427.442013696</c:v>
                </c:pt>
                <c:pt idx="2">
                  <c:v>81546985.573825017</c:v>
                </c:pt>
                <c:pt idx="3">
                  <c:v>78563463.717985168</c:v>
                </c:pt>
                <c:pt idx="4">
                  <c:v>82493691.246419594</c:v>
                </c:pt>
                <c:pt idx="5">
                  <c:v>86278758.784496516</c:v>
                </c:pt>
                <c:pt idx="6">
                  <c:v>90212105.269858345</c:v>
                </c:pt>
                <c:pt idx="7">
                  <c:v>86987997.408369198</c:v>
                </c:pt>
                <c:pt idx="8">
                  <c:v>74105787.03014414</c:v>
                </c:pt>
                <c:pt idx="9">
                  <c:v>76858850.238512173</c:v>
                </c:pt>
                <c:pt idx="10">
                  <c:v>71159787.611011356</c:v>
                </c:pt>
                <c:pt idx="11">
                  <c:v>76572990.115608707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7-BB42-8F54-B9C698B1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71216"/>
        <c:axId val="2054601856"/>
      </c:lineChart>
      <c:catAx>
        <c:axId val="19679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01856"/>
        <c:crosses val="autoZero"/>
        <c:auto val="1"/>
        <c:lblAlgn val="ctr"/>
        <c:lblOffset val="100"/>
        <c:noMultiLvlLbl val="0"/>
      </c:catAx>
      <c:valAx>
        <c:axId val="20546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Historical and Forecasted Passenger Miles with Confidence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Sheet Results'!$C$3</c:f>
              <c:strCache>
                <c:ptCount val="1"/>
                <c:pt idx="0">
                  <c:v>Passenger 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Sheet Results'!$B$4:$B$207</c:f>
              <c:numCache>
                <c:formatCode>m/d/yy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 Results'!$C$4:$C$207</c:f>
              <c:numCache>
                <c:formatCode>General</c:formatCode>
                <c:ptCount val="204"/>
                <c:pt idx="0">
                  <c:v>49843099</c:v>
                </c:pt>
                <c:pt idx="1">
                  <c:v>49931931</c:v>
                </c:pt>
                <c:pt idx="2">
                  <c:v>61478163</c:v>
                </c:pt>
                <c:pt idx="3">
                  <c:v>58981617</c:v>
                </c:pt>
                <c:pt idx="4">
                  <c:v>61223861</c:v>
                </c:pt>
                <c:pt idx="5">
                  <c:v>65601574</c:v>
                </c:pt>
                <c:pt idx="6">
                  <c:v>67898320</c:v>
                </c:pt>
                <c:pt idx="7">
                  <c:v>67028338</c:v>
                </c:pt>
                <c:pt idx="8">
                  <c:v>56441629</c:v>
                </c:pt>
                <c:pt idx="9">
                  <c:v>58834210</c:v>
                </c:pt>
                <c:pt idx="10">
                  <c:v>56283261</c:v>
                </c:pt>
                <c:pt idx="11">
                  <c:v>55380280</c:v>
                </c:pt>
                <c:pt idx="12">
                  <c:v>53129922</c:v>
                </c:pt>
                <c:pt idx="13">
                  <c:v>49992995</c:v>
                </c:pt>
                <c:pt idx="14">
                  <c:v>62323049</c:v>
                </c:pt>
                <c:pt idx="15">
                  <c:v>59801567</c:v>
                </c:pt>
                <c:pt idx="16">
                  <c:v>60246478</c:v>
                </c:pt>
                <c:pt idx="17">
                  <c:v>64987598</c:v>
                </c:pt>
                <c:pt idx="18">
                  <c:v>68573410</c:v>
                </c:pt>
                <c:pt idx="19">
                  <c:v>69003617</c:v>
                </c:pt>
                <c:pt idx="20">
                  <c:v>39106905</c:v>
                </c:pt>
                <c:pt idx="21">
                  <c:v>44271037</c:v>
                </c:pt>
                <c:pt idx="22">
                  <c:v>45245063</c:v>
                </c:pt>
                <c:pt idx="23">
                  <c:v>48167518</c:v>
                </c:pt>
                <c:pt idx="24">
                  <c:v>46587854</c:v>
                </c:pt>
                <c:pt idx="25">
                  <c:v>45157584</c:v>
                </c:pt>
                <c:pt idx="26">
                  <c:v>57423396</c:v>
                </c:pt>
                <c:pt idx="27">
                  <c:v>53013179</c:v>
                </c:pt>
                <c:pt idx="28">
                  <c:v>55663570</c:v>
                </c:pt>
                <c:pt idx="29">
                  <c:v>60224150</c:v>
                </c:pt>
                <c:pt idx="30">
                  <c:v>63828500</c:v>
                </c:pt>
                <c:pt idx="31">
                  <c:v>63657944</c:v>
                </c:pt>
                <c:pt idx="32">
                  <c:v>49270915</c:v>
                </c:pt>
                <c:pt idx="33">
                  <c:v>54019748</c:v>
                </c:pt>
                <c:pt idx="34">
                  <c:v>50106815</c:v>
                </c:pt>
                <c:pt idx="35">
                  <c:v>56656595</c:v>
                </c:pt>
                <c:pt idx="36">
                  <c:v>51197174</c:v>
                </c:pt>
                <c:pt idx="37">
                  <c:v>47040806</c:v>
                </c:pt>
                <c:pt idx="38">
                  <c:v>56766580</c:v>
                </c:pt>
                <c:pt idx="39">
                  <c:v>51857453</c:v>
                </c:pt>
                <c:pt idx="40">
                  <c:v>54335598</c:v>
                </c:pt>
                <c:pt idx="41">
                  <c:v>60272900</c:v>
                </c:pt>
                <c:pt idx="42">
                  <c:v>65962215</c:v>
                </c:pt>
                <c:pt idx="43">
                  <c:v>64989766</c:v>
                </c:pt>
                <c:pt idx="44">
                  <c:v>52121480</c:v>
                </c:pt>
                <c:pt idx="45">
                  <c:v>56724551</c:v>
                </c:pt>
                <c:pt idx="46">
                  <c:v>54128776</c:v>
                </c:pt>
                <c:pt idx="47">
                  <c:v>58739845</c:v>
                </c:pt>
                <c:pt idx="48">
                  <c:v>53979787</c:v>
                </c:pt>
                <c:pt idx="49">
                  <c:v>53179693</c:v>
                </c:pt>
                <c:pt idx="50">
                  <c:v>64035864</c:v>
                </c:pt>
                <c:pt idx="51">
                  <c:v>62340117</c:v>
                </c:pt>
                <c:pt idx="52">
                  <c:v>62530704</c:v>
                </c:pt>
                <c:pt idx="53">
                  <c:v>68866397</c:v>
                </c:pt>
                <c:pt idx="54">
                  <c:v>73335889</c:v>
                </c:pt>
                <c:pt idx="55">
                  <c:v>70961522</c:v>
                </c:pt>
                <c:pt idx="56">
                  <c:v>57881041</c:v>
                </c:pt>
                <c:pt idx="57">
                  <c:v>63021143</c:v>
                </c:pt>
                <c:pt idx="58">
                  <c:v>59453942</c:v>
                </c:pt>
                <c:pt idx="59">
                  <c:v>62680310</c:v>
                </c:pt>
                <c:pt idx="60">
                  <c:v>59629608</c:v>
                </c:pt>
                <c:pt idx="61">
                  <c:v>55795165</c:v>
                </c:pt>
                <c:pt idx="62">
                  <c:v>70595861</c:v>
                </c:pt>
                <c:pt idx="63">
                  <c:v>65145551</c:v>
                </c:pt>
                <c:pt idx="64">
                  <c:v>68268899</c:v>
                </c:pt>
                <c:pt idx="65">
                  <c:v>72952959</c:v>
                </c:pt>
                <c:pt idx="66">
                  <c:v>77432998</c:v>
                </c:pt>
                <c:pt idx="67">
                  <c:v>73778918</c:v>
                </c:pt>
                <c:pt idx="68">
                  <c:v>62046798</c:v>
                </c:pt>
                <c:pt idx="69">
                  <c:v>63640895</c:v>
                </c:pt>
                <c:pt idx="70">
                  <c:v>61518984</c:v>
                </c:pt>
                <c:pt idx="71">
                  <c:v>64289340</c:v>
                </c:pt>
                <c:pt idx="72">
                  <c:v>61035027</c:v>
                </c:pt>
                <c:pt idx="73">
                  <c:v>56729212</c:v>
                </c:pt>
                <c:pt idx="74">
                  <c:v>70799794</c:v>
                </c:pt>
                <c:pt idx="75">
                  <c:v>68120559</c:v>
                </c:pt>
                <c:pt idx="76">
                  <c:v>69352606</c:v>
                </c:pt>
                <c:pt idx="77">
                  <c:v>74099238</c:v>
                </c:pt>
                <c:pt idx="78">
                  <c:v>77798621</c:v>
                </c:pt>
                <c:pt idx="79">
                  <c:v>74227051</c:v>
                </c:pt>
                <c:pt idx="80">
                  <c:v>62345744</c:v>
                </c:pt>
                <c:pt idx="81">
                  <c:v>66082164</c:v>
                </c:pt>
                <c:pt idx="82">
                  <c:v>63548732</c:v>
                </c:pt>
                <c:pt idx="83">
                  <c:v>65980782</c:v>
                </c:pt>
                <c:pt idx="84">
                  <c:v>63016014</c:v>
                </c:pt>
                <c:pt idx="85">
                  <c:v>57793832</c:v>
                </c:pt>
                <c:pt idx="86">
                  <c:v>72700241</c:v>
                </c:pt>
                <c:pt idx="87">
                  <c:v>69836157</c:v>
                </c:pt>
                <c:pt idx="88">
                  <c:v>71933108</c:v>
                </c:pt>
                <c:pt idx="89">
                  <c:v>76926452</c:v>
                </c:pt>
                <c:pt idx="90">
                  <c:v>80988340</c:v>
                </c:pt>
                <c:pt idx="91">
                  <c:v>79439827</c:v>
                </c:pt>
                <c:pt idx="92">
                  <c:v>65913314</c:v>
                </c:pt>
                <c:pt idx="93">
                  <c:v>69445349</c:v>
                </c:pt>
                <c:pt idx="94">
                  <c:v>66250428</c:v>
                </c:pt>
                <c:pt idx="95">
                  <c:v>67782533</c:v>
                </c:pt>
                <c:pt idx="96">
                  <c:v>64667105</c:v>
                </c:pt>
                <c:pt idx="97">
                  <c:v>61504425</c:v>
                </c:pt>
                <c:pt idx="98">
                  <c:v>74575531</c:v>
                </c:pt>
                <c:pt idx="99">
                  <c:v>68906882</c:v>
                </c:pt>
                <c:pt idx="100">
                  <c:v>72725750</c:v>
                </c:pt>
                <c:pt idx="101">
                  <c:v>76162104</c:v>
                </c:pt>
                <c:pt idx="102">
                  <c:v>79707545</c:v>
                </c:pt>
                <c:pt idx="103">
                  <c:v>77300568</c:v>
                </c:pt>
                <c:pt idx="104">
                  <c:v>61198749</c:v>
                </c:pt>
                <c:pt idx="105">
                  <c:v>65018204</c:v>
                </c:pt>
                <c:pt idx="106">
                  <c:v>58512623</c:v>
                </c:pt>
                <c:pt idx="107">
                  <c:v>63503416</c:v>
                </c:pt>
                <c:pt idx="108">
                  <c:v>58373786</c:v>
                </c:pt>
                <c:pt idx="109">
                  <c:v>53506580</c:v>
                </c:pt>
                <c:pt idx="110">
                  <c:v>66027342</c:v>
                </c:pt>
                <c:pt idx="111">
                  <c:v>65166301</c:v>
                </c:pt>
                <c:pt idx="112">
                  <c:v>65868255</c:v>
                </c:pt>
                <c:pt idx="113">
                  <c:v>71350228</c:v>
                </c:pt>
                <c:pt idx="114">
                  <c:v>77136799</c:v>
                </c:pt>
                <c:pt idx="115">
                  <c:v>74614772</c:v>
                </c:pt>
                <c:pt idx="116">
                  <c:v>61435354</c:v>
                </c:pt>
                <c:pt idx="117">
                  <c:v>64274740</c:v>
                </c:pt>
                <c:pt idx="118">
                  <c:v>59011015</c:v>
                </c:pt>
                <c:pt idx="119">
                  <c:v>63231672</c:v>
                </c:pt>
                <c:pt idx="120">
                  <c:v>59651062</c:v>
                </c:pt>
                <c:pt idx="121">
                  <c:v>53240066</c:v>
                </c:pt>
                <c:pt idx="122">
                  <c:v>68307090</c:v>
                </c:pt>
                <c:pt idx="123">
                  <c:v>64953251</c:v>
                </c:pt>
                <c:pt idx="124">
                  <c:v>68850905</c:v>
                </c:pt>
                <c:pt idx="125">
                  <c:v>74474551</c:v>
                </c:pt>
                <c:pt idx="126">
                  <c:v>79304441</c:v>
                </c:pt>
                <c:pt idx="127">
                  <c:v>76741308</c:v>
                </c:pt>
                <c:pt idx="128">
                  <c:v>65341293</c:v>
                </c:pt>
                <c:pt idx="129">
                  <c:v>69071626</c:v>
                </c:pt>
                <c:pt idx="130">
                  <c:v>63334293</c:v>
                </c:pt>
                <c:pt idx="131">
                  <c:v>65797943</c:v>
                </c:pt>
                <c:pt idx="132">
                  <c:v>61630362</c:v>
                </c:pt>
                <c:pt idx="133">
                  <c:v>55391206</c:v>
                </c:pt>
                <c:pt idx="134">
                  <c:v>70158268</c:v>
                </c:pt>
                <c:pt idx="135">
                  <c:v>67683559</c:v>
                </c:pt>
                <c:pt idx="136">
                  <c:v>71711448</c:v>
                </c:pt>
                <c:pt idx="137">
                  <c:v>76057910</c:v>
                </c:pt>
                <c:pt idx="138">
                  <c:v>81423231</c:v>
                </c:pt>
                <c:pt idx="139">
                  <c:v>77247896</c:v>
                </c:pt>
                <c:pt idx="140">
                  <c:v>66345318</c:v>
                </c:pt>
                <c:pt idx="141">
                  <c:v>68177919</c:v>
                </c:pt>
                <c:pt idx="142">
                  <c:v>63492941</c:v>
                </c:pt>
                <c:pt idx="143">
                  <c:v>66595644</c:v>
                </c:pt>
                <c:pt idx="144">
                  <c:v>61940192</c:v>
                </c:pt>
                <c:pt idx="145">
                  <c:v>58243799</c:v>
                </c:pt>
                <c:pt idx="146">
                  <c:v>71696205</c:v>
                </c:pt>
                <c:pt idx="147">
                  <c:v>68669276</c:v>
                </c:pt>
                <c:pt idx="148">
                  <c:v>71887545</c:v>
                </c:pt>
                <c:pt idx="149">
                  <c:v>76760765</c:v>
                </c:pt>
                <c:pt idx="150">
                  <c:v>80499331</c:v>
                </c:pt>
                <c:pt idx="151">
                  <c:v>78609005</c:v>
                </c:pt>
                <c:pt idx="152">
                  <c:v>66008348</c:v>
                </c:pt>
                <c:pt idx="153">
                  <c:v>67677764</c:v>
                </c:pt>
                <c:pt idx="154">
                  <c:v>64039210</c:v>
                </c:pt>
                <c:pt idx="155">
                  <c:v>66702987</c:v>
                </c:pt>
                <c:pt idx="156">
                  <c:v>63139217</c:v>
                </c:pt>
                <c:pt idx="157">
                  <c:v>58109870</c:v>
                </c:pt>
                <c:pt idx="158">
                  <c:v>72764478</c:v>
                </c:pt>
                <c:pt idx="159">
                  <c:v>68453537</c:v>
                </c:pt>
                <c:pt idx="160">
                  <c:v>73574534</c:v>
                </c:pt>
                <c:pt idx="161">
                  <c:v>78467134</c:v>
                </c:pt>
                <c:pt idx="162">
                  <c:v>81974582</c:v>
                </c:pt>
                <c:pt idx="163">
                  <c:v>80007787</c:v>
                </c:pt>
                <c:pt idx="164">
                  <c:v>67203059</c:v>
                </c:pt>
                <c:pt idx="165">
                  <c:v>69727370</c:v>
                </c:pt>
                <c:pt idx="166">
                  <c:v>63611195</c:v>
                </c:pt>
                <c:pt idx="167">
                  <c:v>70967039</c:v>
                </c:pt>
                <c:pt idx="168">
                  <c:v>64743622</c:v>
                </c:pt>
                <c:pt idx="169">
                  <c:v>58474896</c:v>
                </c:pt>
                <c:pt idx="170">
                  <c:v>74237229</c:v>
                </c:pt>
                <c:pt idx="171">
                  <c:v>71278694</c:v>
                </c:pt>
                <c:pt idx="172">
                  <c:v>75712694</c:v>
                </c:pt>
                <c:pt idx="173">
                  <c:v>80063355</c:v>
                </c:pt>
                <c:pt idx="174">
                  <c:v>84404540</c:v>
                </c:pt>
                <c:pt idx="175">
                  <c:v>81957560</c:v>
                </c:pt>
                <c:pt idx="176">
                  <c:v>69028870</c:v>
                </c:pt>
                <c:pt idx="177">
                  <c:v>71887841</c:v>
                </c:pt>
                <c:pt idx="178">
                  <c:v>65654285</c:v>
                </c:pt>
                <c:pt idx="179">
                  <c:v>72233639</c:v>
                </c:pt>
                <c:pt idx="180">
                  <c:v>66538437</c:v>
                </c:pt>
                <c:pt idx="181">
                  <c:v>60331344</c:v>
                </c:pt>
                <c:pt idx="182">
                  <c:v>76271051</c:v>
                </c:pt>
                <c:pt idx="183">
                  <c:v>73607258</c:v>
                </c:pt>
                <c:pt idx="184">
                  <c:v>78502373</c:v>
                </c:pt>
                <c:pt idx="185">
                  <c:v>83253406</c:v>
                </c:pt>
                <c:pt idx="186">
                  <c:v>88951664</c:v>
                </c:pt>
                <c:pt idx="187">
                  <c:v>85855967</c:v>
                </c:pt>
                <c:pt idx="188">
                  <c:v>73017733</c:v>
                </c:pt>
                <c:pt idx="189">
                  <c:v>76678108</c:v>
                </c:pt>
                <c:pt idx="190">
                  <c:v>70460064</c:v>
                </c:pt>
                <c:pt idx="191">
                  <c:v>75327877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A-B448-B329-F8C6477093F6}"/>
            </c:ext>
          </c:extLst>
        </c:ser>
        <c:ser>
          <c:idx val="1"/>
          <c:order val="1"/>
          <c:tx>
            <c:strRef>
              <c:f>'Forecast Sheet Results'!$D$3</c:f>
              <c:strCache>
                <c:ptCount val="1"/>
                <c:pt idx="0">
                  <c:v>Forecast(Passenger miles (000's))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Results'!$B$4:$B$207</c:f>
              <c:numCache>
                <c:formatCode>m/d/yy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 Results'!$D$4:$D$207</c:f>
              <c:numCache>
                <c:formatCode>General</c:formatCode>
                <c:ptCount val="204"/>
                <c:pt idx="191">
                  <c:v>75327877</c:v>
                </c:pt>
                <c:pt idx="192">
                  <c:v>70249426.222775832</c:v>
                </c:pt>
                <c:pt idx="193">
                  <c:v>65538427.442013696</c:v>
                </c:pt>
                <c:pt idx="194">
                  <c:v>81546985.573825017</c:v>
                </c:pt>
                <c:pt idx="195">
                  <c:v>78563463.717985168</c:v>
                </c:pt>
                <c:pt idx="196">
                  <c:v>82493691.246419594</c:v>
                </c:pt>
                <c:pt idx="197">
                  <c:v>86278758.784496516</c:v>
                </c:pt>
                <c:pt idx="198">
                  <c:v>90212105.269858345</c:v>
                </c:pt>
                <c:pt idx="199">
                  <c:v>86987997.408369198</c:v>
                </c:pt>
                <c:pt idx="200">
                  <c:v>74105787.03014414</c:v>
                </c:pt>
                <c:pt idx="201">
                  <c:v>76858850.238512173</c:v>
                </c:pt>
                <c:pt idx="202">
                  <c:v>71159787.611011356</c:v>
                </c:pt>
                <c:pt idx="203">
                  <c:v>76572990.115608707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B448-B329-F8C6477093F6}"/>
            </c:ext>
          </c:extLst>
        </c:ser>
        <c:ser>
          <c:idx val="2"/>
          <c:order val="2"/>
          <c:tx>
            <c:strRef>
              <c:f>'Forecast Sheet Results'!$E$3</c:f>
              <c:strCache>
                <c:ptCount val="1"/>
                <c:pt idx="0">
                  <c:v>Lower Confidence Bound(Passenger miles (000's))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 Sheet Results'!$B$4:$B$207</c:f>
              <c:numCache>
                <c:formatCode>m/d/yy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 Results'!$E$4:$E$207</c:f>
              <c:numCache>
                <c:formatCode>General</c:formatCode>
                <c:ptCount val="204"/>
                <c:pt idx="191" formatCode="0.00">
                  <c:v>75327877</c:v>
                </c:pt>
                <c:pt idx="192" formatCode="0.00">
                  <c:v>66497179.860109925</c:v>
                </c:pt>
                <c:pt idx="193" formatCode="0.00">
                  <c:v>60845867.180749603</c:v>
                </c:pt>
                <c:pt idx="194" formatCode="0.00">
                  <c:v>76071398.654392734</c:v>
                </c:pt>
                <c:pt idx="195" formatCode="0.00">
                  <c:v>72401875.299011216</c:v>
                </c:pt>
                <c:pt idx="196" formatCode="0.00">
                  <c:v>75713609.450303227</c:v>
                </c:pt>
                <c:pt idx="197" formatCode="0.00">
                  <c:v>78930623.495693848</c:v>
                </c:pt>
                <c:pt idx="198" formatCode="0.00">
                  <c:v>82335434.070354372</c:v>
                </c:pt>
                <c:pt idx="199" formatCode="0.00">
                  <c:v>78614819.504587442</c:v>
                </c:pt>
                <c:pt idx="200" formatCode="0.00">
                  <c:v>65262733.403081641</c:v>
                </c:pt>
                <c:pt idx="201" formatCode="0.00">
                  <c:v>67568508.744682491</c:v>
                </c:pt>
                <c:pt idx="202" formatCode="0.00">
                  <c:v>61441625.27290979</c:v>
                </c:pt>
                <c:pt idx="203" formatCode="0.00">
                  <c:v>66444005.562210709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B448-B329-F8C6477093F6}"/>
            </c:ext>
          </c:extLst>
        </c:ser>
        <c:ser>
          <c:idx val="3"/>
          <c:order val="3"/>
          <c:tx>
            <c:strRef>
              <c:f>'Forecast Sheet Results'!$F$3</c:f>
              <c:strCache>
                <c:ptCount val="1"/>
                <c:pt idx="0">
                  <c:v>Upper Confidence Bound(Passenger miles (000's))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 Sheet Results'!$B$4:$B$207</c:f>
              <c:numCache>
                <c:formatCode>m/d/yy</c:formatCode>
                <c:ptCount val="20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</c:numCache>
            </c:numRef>
          </c:cat>
          <c:val>
            <c:numRef>
              <c:f>'Forecast Sheet Results'!$F$4:$F$207</c:f>
              <c:numCache>
                <c:formatCode>General</c:formatCode>
                <c:ptCount val="204"/>
                <c:pt idx="191" formatCode="0.00">
                  <c:v>75327877</c:v>
                </c:pt>
                <c:pt idx="192" formatCode="0.00">
                  <c:v>74001672.585441738</c:v>
                </c:pt>
                <c:pt idx="193" formatCode="0.00">
                  <c:v>70230987.703277797</c:v>
                </c:pt>
                <c:pt idx="194" formatCode="0.00">
                  <c:v>87022572.493257299</c:v>
                </c:pt>
                <c:pt idx="195" formatCode="0.00">
                  <c:v>84725052.136959121</c:v>
                </c:pt>
                <c:pt idx="196" formatCode="0.00">
                  <c:v>89273773.042535961</c:v>
                </c:pt>
                <c:pt idx="197" formatCode="0.00">
                  <c:v>93626894.073299184</c:v>
                </c:pt>
                <c:pt idx="198" formatCode="0.00">
                  <c:v>98088776.469362319</c:v>
                </c:pt>
                <c:pt idx="199" formatCode="0.00">
                  <c:v>95361175.312150955</c:v>
                </c:pt>
                <c:pt idx="200" formatCode="0.00">
                  <c:v>82948840.65720664</c:v>
                </c:pt>
                <c:pt idx="201" formatCode="0.00">
                  <c:v>86149191.732341856</c:v>
                </c:pt>
                <c:pt idx="202" formatCode="0.00">
                  <c:v>80877949.949112922</c:v>
                </c:pt>
                <c:pt idx="203" formatCode="0.00">
                  <c:v>86701974.669006705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B448-B329-F8C64770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95647"/>
        <c:axId val="1200136367"/>
      </c:lineChart>
      <c:dateAx>
        <c:axId val="33569564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6367"/>
        <c:crosses val="autoZero"/>
        <c:auto val="1"/>
        <c:lblOffset val="100"/>
        <c:baseTimeUnit val="months"/>
        <c:majorUnit val="1"/>
        <c:majorTimeUnit val="years"/>
        <c:minorUnit val="1"/>
        <c:minorTimeUnit val="years"/>
      </c:dateAx>
      <c:valAx>
        <c:axId val="1200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35</xdr:row>
      <xdr:rowOff>1</xdr:rowOff>
    </xdr:from>
    <xdr:to>
      <xdr:col>11</xdr:col>
      <xdr:colOff>0</xdr:colOff>
      <xdr:row>61</xdr:row>
      <xdr:rowOff>160868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7534B-DD93-3273-A134-D1597028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67733</xdr:colOff>
      <xdr:row>34</xdr:row>
      <xdr:rowOff>186266</xdr:rowOff>
    </xdr:from>
    <xdr:to>
      <xdr:col>22</xdr:col>
      <xdr:colOff>0</xdr:colOff>
      <xdr:row>61</xdr:row>
      <xdr:rowOff>160867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972E89A-14B2-45DD-5EA3-21287C63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829732</xdr:colOff>
      <xdr:row>5</xdr:row>
      <xdr:rowOff>0</xdr:rowOff>
    </xdr:from>
    <xdr:to>
      <xdr:col>21</xdr:col>
      <xdr:colOff>829732</xdr:colOff>
      <xdr:row>31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13B47EF-E370-502E-CBE4-7E15A52B4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5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B47797-2E5C-BE75-6A21-5E081088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 Indra" refreshedDate="45716.480890393519" createdVersion="8" refreshedVersion="8" minRefreshableVersion="3" recordCount="192" xr:uid="{058DC8EA-98F2-BF47-901D-3060660DB7BC}">
  <cacheSource type="worksheet">
    <worksheetSource ref="B4:F196" sheet="Raw Data"/>
  </cacheSource>
  <cacheFields count="4">
    <cacheField name="Date" numFmtId="14">
      <sharedItems containsSemiMixedTypes="0" containsNonDate="0" containsDate="1" containsString="0" minDate="2001-01-01T00:00:00" maxDate="2016-12-02T00:00:00"/>
    </cacheField>
    <cacheField name="Passenger miles (000's)" numFmtId="0">
      <sharedItems containsSemiMixedTypes="0" containsString="0" containsNumber="1" containsInteger="1" minValue="39106905" maxValue="88951664" count="192">
        <n v="49843099"/>
        <n v="49931931"/>
        <n v="61478163"/>
        <n v="58981617"/>
        <n v="61223861"/>
        <n v="65601574"/>
        <n v="67898320"/>
        <n v="67028338"/>
        <n v="56441629"/>
        <n v="58834210"/>
        <n v="56283261"/>
        <n v="55380280"/>
        <n v="53129922"/>
        <n v="49992995"/>
        <n v="62323049"/>
        <n v="59801567"/>
        <n v="60246478"/>
        <n v="64987598"/>
        <n v="68573410"/>
        <n v="69003617"/>
        <n v="39106905"/>
        <n v="44271037"/>
        <n v="45245063"/>
        <n v="48167518"/>
        <n v="46587854"/>
        <n v="45157584"/>
        <n v="57423396"/>
        <n v="53013179"/>
        <n v="55663570"/>
        <n v="60224150"/>
        <n v="63828500"/>
        <n v="63657944"/>
        <n v="49270915"/>
        <n v="54019748"/>
        <n v="50106815"/>
        <n v="56656595"/>
        <n v="51197174"/>
        <n v="47040806"/>
        <n v="56766580"/>
        <n v="51857453"/>
        <n v="54335598"/>
        <n v="60272900"/>
        <n v="65962215"/>
        <n v="64989766"/>
        <n v="52121480"/>
        <n v="56724551"/>
        <n v="54128776"/>
        <n v="58739845"/>
        <n v="53979787"/>
        <n v="53179693"/>
        <n v="64035864"/>
        <n v="62340117"/>
        <n v="62530704"/>
        <n v="68866397"/>
        <n v="73335889"/>
        <n v="70961522"/>
        <n v="57881041"/>
        <n v="63021143"/>
        <n v="59453942"/>
        <n v="62680310"/>
        <n v="59629608"/>
        <n v="55795165"/>
        <n v="70595861"/>
        <n v="65145551"/>
        <n v="68268899"/>
        <n v="72952959"/>
        <n v="77432998"/>
        <n v="73778918"/>
        <n v="62046798"/>
        <n v="63640895"/>
        <n v="61518984"/>
        <n v="64289340"/>
        <n v="61035027"/>
        <n v="56729212"/>
        <n v="70799794"/>
        <n v="68120559"/>
        <n v="69352606"/>
        <n v="74099238"/>
        <n v="77798621"/>
        <n v="74227051"/>
        <n v="62345744"/>
        <n v="66082164"/>
        <n v="63548732"/>
        <n v="65980782"/>
        <n v="63016014"/>
        <n v="57793832"/>
        <n v="72700241"/>
        <n v="69836157"/>
        <n v="71933108"/>
        <n v="76926452"/>
        <n v="80988340"/>
        <n v="79439827"/>
        <n v="65913314"/>
        <n v="69445349"/>
        <n v="66250428"/>
        <n v="67782533"/>
        <n v="64667105"/>
        <n v="61504425"/>
        <n v="74575531"/>
        <n v="68906882"/>
        <n v="72725750"/>
        <n v="76162104"/>
        <n v="79707545"/>
        <n v="77300568"/>
        <n v="61198749"/>
        <n v="65018204"/>
        <n v="58512623"/>
        <n v="63503416"/>
        <n v="58373786"/>
        <n v="53506580"/>
        <n v="66027342"/>
        <n v="65166301"/>
        <n v="65868255"/>
        <n v="71350228"/>
        <n v="77136799"/>
        <n v="74614772"/>
        <n v="61435354"/>
        <n v="64274740"/>
        <n v="59011015"/>
        <n v="63231672"/>
        <n v="59651062"/>
        <n v="53240066"/>
        <n v="68307090"/>
        <n v="64953251"/>
        <n v="68850905"/>
        <n v="74474551"/>
        <n v="79304441"/>
        <n v="76741308"/>
        <n v="65341293"/>
        <n v="69071626"/>
        <n v="63334293"/>
        <n v="65797943"/>
        <n v="61630362"/>
        <n v="55391206"/>
        <n v="70158268"/>
        <n v="67683559"/>
        <n v="71711448"/>
        <n v="76057910"/>
        <n v="81423231"/>
        <n v="77247896"/>
        <n v="66345318"/>
        <n v="68177919"/>
        <n v="63492941"/>
        <n v="66595644"/>
        <n v="61940192"/>
        <n v="58243799"/>
        <n v="71696205"/>
        <n v="68669276"/>
        <n v="71887545"/>
        <n v="76760765"/>
        <n v="80499331"/>
        <n v="78609005"/>
        <n v="66008348"/>
        <n v="67677764"/>
        <n v="64039210"/>
        <n v="66702987"/>
        <n v="63139217"/>
        <n v="58109870"/>
        <n v="72764478"/>
        <n v="68453537"/>
        <n v="73574534"/>
        <n v="78467134"/>
        <n v="81974582"/>
        <n v="80007787"/>
        <n v="67203059"/>
        <n v="69727370"/>
        <n v="63611195"/>
        <n v="70967039"/>
        <n v="64743622"/>
        <n v="58474896"/>
        <n v="74237229"/>
        <n v="71278694"/>
        <n v="75712694"/>
        <n v="80063355"/>
        <n v="84404540"/>
        <n v="81957560"/>
        <n v="69028870"/>
        <n v="71887841"/>
        <n v="65654285"/>
        <n v="72233639"/>
        <n v="66538437"/>
        <n v="60331344"/>
        <n v="76271051"/>
        <n v="73607258"/>
        <n v="78502373"/>
        <n v="83253406"/>
        <n v="88951664"/>
        <n v="85855967"/>
        <n v="73017733"/>
        <n v="76678108"/>
        <n v="70460064"/>
        <n v="75327877"/>
      </sharedItems>
    </cacheField>
    <cacheField name="Year" numFmtId="0">
      <sharedItems containsSemiMixedTypes="0" containsString="0" containsNumber="1" containsInteger="1" minValue="2001" maxValue="2016" count="16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d v="2001-01-01T00:00:00"/>
    <x v="0"/>
    <x v="0"/>
    <x v="0"/>
  </r>
  <r>
    <d v="2001-02-01T00:00:00"/>
    <x v="1"/>
    <x v="0"/>
    <x v="1"/>
  </r>
  <r>
    <d v="2001-03-01T00:00:00"/>
    <x v="2"/>
    <x v="0"/>
    <x v="2"/>
  </r>
  <r>
    <d v="2001-04-01T00:00:00"/>
    <x v="3"/>
    <x v="0"/>
    <x v="3"/>
  </r>
  <r>
    <d v="2001-05-01T00:00:00"/>
    <x v="4"/>
    <x v="0"/>
    <x v="4"/>
  </r>
  <r>
    <d v="2001-06-01T00:00:00"/>
    <x v="5"/>
    <x v="0"/>
    <x v="5"/>
  </r>
  <r>
    <d v="2001-07-01T00:00:00"/>
    <x v="6"/>
    <x v="0"/>
    <x v="6"/>
  </r>
  <r>
    <d v="2001-08-01T00:00:00"/>
    <x v="7"/>
    <x v="0"/>
    <x v="7"/>
  </r>
  <r>
    <d v="2001-09-01T00:00:00"/>
    <x v="8"/>
    <x v="0"/>
    <x v="8"/>
  </r>
  <r>
    <d v="2001-10-01T00:00:00"/>
    <x v="9"/>
    <x v="0"/>
    <x v="9"/>
  </r>
  <r>
    <d v="2001-11-01T00:00:00"/>
    <x v="10"/>
    <x v="0"/>
    <x v="10"/>
  </r>
  <r>
    <d v="2001-12-01T00:00:00"/>
    <x v="11"/>
    <x v="0"/>
    <x v="11"/>
  </r>
  <r>
    <d v="2002-01-01T00:00:00"/>
    <x v="12"/>
    <x v="1"/>
    <x v="0"/>
  </r>
  <r>
    <d v="2002-02-01T00:00:00"/>
    <x v="13"/>
    <x v="1"/>
    <x v="1"/>
  </r>
  <r>
    <d v="2002-03-01T00:00:00"/>
    <x v="14"/>
    <x v="1"/>
    <x v="2"/>
  </r>
  <r>
    <d v="2002-04-01T00:00:00"/>
    <x v="15"/>
    <x v="1"/>
    <x v="3"/>
  </r>
  <r>
    <d v="2002-05-01T00:00:00"/>
    <x v="16"/>
    <x v="1"/>
    <x v="4"/>
  </r>
  <r>
    <d v="2002-06-01T00:00:00"/>
    <x v="17"/>
    <x v="1"/>
    <x v="5"/>
  </r>
  <r>
    <d v="2002-07-01T00:00:00"/>
    <x v="18"/>
    <x v="1"/>
    <x v="6"/>
  </r>
  <r>
    <d v="2002-08-01T00:00:00"/>
    <x v="19"/>
    <x v="1"/>
    <x v="7"/>
  </r>
  <r>
    <d v="2002-09-01T00:00:00"/>
    <x v="20"/>
    <x v="1"/>
    <x v="8"/>
  </r>
  <r>
    <d v="2002-10-01T00:00:00"/>
    <x v="21"/>
    <x v="1"/>
    <x v="9"/>
  </r>
  <r>
    <d v="2002-11-01T00:00:00"/>
    <x v="22"/>
    <x v="1"/>
    <x v="10"/>
  </r>
  <r>
    <d v="2002-12-01T00:00:00"/>
    <x v="23"/>
    <x v="1"/>
    <x v="11"/>
  </r>
  <r>
    <d v="2003-01-01T00:00:00"/>
    <x v="24"/>
    <x v="2"/>
    <x v="0"/>
  </r>
  <r>
    <d v="2003-02-01T00:00:00"/>
    <x v="25"/>
    <x v="2"/>
    <x v="1"/>
  </r>
  <r>
    <d v="2003-03-01T00:00:00"/>
    <x v="26"/>
    <x v="2"/>
    <x v="2"/>
  </r>
  <r>
    <d v="2003-04-01T00:00:00"/>
    <x v="27"/>
    <x v="2"/>
    <x v="3"/>
  </r>
  <r>
    <d v="2003-05-01T00:00:00"/>
    <x v="28"/>
    <x v="2"/>
    <x v="4"/>
  </r>
  <r>
    <d v="2003-06-01T00:00:00"/>
    <x v="29"/>
    <x v="2"/>
    <x v="5"/>
  </r>
  <r>
    <d v="2003-07-01T00:00:00"/>
    <x v="30"/>
    <x v="2"/>
    <x v="6"/>
  </r>
  <r>
    <d v="2003-08-01T00:00:00"/>
    <x v="31"/>
    <x v="2"/>
    <x v="7"/>
  </r>
  <r>
    <d v="2003-09-01T00:00:00"/>
    <x v="32"/>
    <x v="2"/>
    <x v="8"/>
  </r>
  <r>
    <d v="2003-10-01T00:00:00"/>
    <x v="33"/>
    <x v="2"/>
    <x v="9"/>
  </r>
  <r>
    <d v="2003-11-01T00:00:00"/>
    <x v="34"/>
    <x v="2"/>
    <x v="10"/>
  </r>
  <r>
    <d v="2003-12-01T00:00:00"/>
    <x v="35"/>
    <x v="2"/>
    <x v="11"/>
  </r>
  <r>
    <d v="2004-01-01T00:00:00"/>
    <x v="36"/>
    <x v="3"/>
    <x v="0"/>
  </r>
  <r>
    <d v="2004-02-01T00:00:00"/>
    <x v="37"/>
    <x v="3"/>
    <x v="1"/>
  </r>
  <r>
    <d v="2004-03-01T00:00:00"/>
    <x v="38"/>
    <x v="3"/>
    <x v="2"/>
  </r>
  <r>
    <d v="2004-04-01T00:00:00"/>
    <x v="39"/>
    <x v="3"/>
    <x v="3"/>
  </r>
  <r>
    <d v="2004-05-01T00:00:00"/>
    <x v="40"/>
    <x v="3"/>
    <x v="4"/>
  </r>
  <r>
    <d v="2004-06-01T00:00:00"/>
    <x v="41"/>
    <x v="3"/>
    <x v="5"/>
  </r>
  <r>
    <d v="2004-07-01T00:00:00"/>
    <x v="42"/>
    <x v="3"/>
    <x v="6"/>
  </r>
  <r>
    <d v="2004-08-01T00:00:00"/>
    <x v="43"/>
    <x v="3"/>
    <x v="7"/>
  </r>
  <r>
    <d v="2004-09-01T00:00:00"/>
    <x v="44"/>
    <x v="3"/>
    <x v="8"/>
  </r>
  <r>
    <d v="2004-10-01T00:00:00"/>
    <x v="45"/>
    <x v="3"/>
    <x v="9"/>
  </r>
  <r>
    <d v="2004-11-01T00:00:00"/>
    <x v="46"/>
    <x v="3"/>
    <x v="10"/>
  </r>
  <r>
    <d v="2004-12-01T00:00:00"/>
    <x v="47"/>
    <x v="3"/>
    <x v="11"/>
  </r>
  <r>
    <d v="2005-01-01T00:00:00"/>
    <x v="48"/>
    <x v="4"/>
    <x v="0"/>
  </r>
  <r>
    <d v="2005-02-01T00:00:00"/>
    <x v="49"/>
    <x v="4"/>
    <x v="1"/>
  </r>
  <r>
    <d v="2005-03-01T00:00:00"/>
    <x v="50"/>
    <x v="4"/>
    <x v="2"/>
  </r>
  <r>
    <d v="2005-04-01T00:00:00"/>
    <x v="51"/>
    <x v="4"/>
    <x v="3"/>
  </r>
  <r>
    <d v="2005-05-01T00:00:00"/>
    <x v="52"/>
    <x v="4"/>
    <x v="4"/>
  </r>
  <r>
    <d v="2005-06-01T00:00:00"/>
    <x v="53"/>
    <x v="4"/>
    <x v="5"/>
  </r>
  <r>
    <d v="2005-07-01T00:00:00"/>
    <x v="54"/>
    <x v="4"/>
    <x v="6"/>
  </r>
  <r>
    <d v="2005-08-01T00:00:00"/>
    <x v="55"/>
    <x v="4"/>
    <x v="7"/>
  </r>
  <r>
    <d v="2005-09-01T00:00:00"/>
    <x v="56"/>
    <x v="4"/>
    <x v="8"/>
  </r>
  <r>
    <d v="2005-10-01T00:00:00"/>
    <x v="57"/>
    <x v="4"/>
    <x v="9"/>
  </r>
  <r>
    <d v="2005-11-01T00:00:00"/>
    <x v="58"/>
    <x v="4"/>
    <x v="10"/>
  </r>
  <r>
    <d v="2005-12-01T00:00:00"/>
    <x v="59"/>
    <x v="4"/>
    <x v="11"/>
  </r>
  <r>
    <d v="2006-01-01T00:00:00"/>
    <x v="60"/>
    <x v="5"/>
    <x v="0"/>
  </r>
  <r>
    <d v="2006-02-01T00:00:00"/>
    <x v="61"/>
    <x v="5"/>
    <x v="1"/>
  </r>
  <r>
    <d v="2006-03-01T00:00:00"/>
    <x v="62"/>
    <x v="5"/>
    <x v="2"/>
  </r>
  <r>
    <d v="2006-04-01T00:00:00"/>
    <x v="63"/>
    <x v="5"/>
    <x v="3"/>
  </r>
  <r>
    <d v="2006-05-01T00:00:00"/>
    <x v="64"/>
    <x v="5"/>
    <x v="4"/>
  </r>
  <r>
    <d v="2006-06-01T00:00:00"/>
    <x v="65"/>
    <x v="5"/>
    <x v="5"/>
  </r>
  <r>
    <d v="2006-07-01T00:00:00"/>
    <x v="66"/>
    <x v="5"/>
    <x v="6"/>
  </r>
  <r>
    <d v="2006-08-01T00:00:00"/>
    <x v="67"/>
    <x v="5"/>
    <x v="7"/>
  </r>
  <r>
    <d v="2006-09-01T00:00:00"/>
    <x v="68"/>
    <x v="5"/>
    <x v="8"/>
  </r>
  <r>
    <d v="2006-10-01T00:00:00"/>
    <x v="69"/>
    <x v="5"/>
    <x v="9"/>
  </r>
  <r>
    <d v="2006-11-01T00:00:00"/>
    <x v="70"/>
    <x v="5"/>
    <x v="10"/>
  </r>
  <r>
    <d v="2006-12-01T00:00:00"/>
    <x v="71"/>
    <x v="5"/>
    <x v="11"/>
  </r>
  <r>
    <d v="2007-01-01T00:00:00"/>
    <x v="72"/>
    <x v="6"/>
    <x v="0"/>
  </r>
  <r>
    <d v="2007-02-01T00:00:00"/>
    <x v="73"/>
    <x v="6"/>
    <x v="1"/>
  </r>
  <r>
    <d v="2007-03-01T00:00:00"/>
    <x v="74"/>
    <x v="6"/>
    <x v="2"/>
  </r>
  <r>
    <d v="2007-04-01T00:00:00"/>
    <x v="75"/>
    <x v="6"/>
    <x v="3"/>
  </r>
  <r>
    <d v="2007-05-01T00:00:00"/>
    <x v="76"/>
    <x v="6"/>
    <x v="4"/>
  </r>
  <r>
    <d v="2007-06-01T00:00:00"/>
    <x v="77"/>
    <x v="6"/>
    <x v="5"/>
  </r>
  <r>
    <d v="2007-07-01T00:00:00"/>
    <x v="78"/>
    <x v="6"/>
    <x v="6"/>
  </r>
  <r>
    <d v="2007-08-01T00:00:00"/>
    <x v="79"/>
    <x v="6"/>
    <x v="7"/>
  </r>
  <r>
    <d v="2007-09-01T00:00:00"/>
    <x v="80"/>
    <x v="6"/>
    <x v="8"/>
  </r>
  <r>
    <d v="2007-10-01T00:00:00"/>
    <x v="81"/>
    <x v="6"/>
    <x v="9"/>
  </r>
  <r>
    <d v="2007-11-01T00:00:00"/>
    <x v="82"/>
    <x v="6"/>
    <x v="10"/>
  </r>
  <r>
    <d v="2007-12-01T00:00:00"/>
    <x v="83"/>
    <x v="6"/>
    <x v="11"/>
  </r>
  <r>
    <d v="2008-01-01T00:00:00"/>
    <x v="84"/>
    <x v="7"/>
    <x v="0"/>
  </r>
  <r>
    <d v="2008-02-01T00:00:00"/>
    <x v="85"/>
    <x v="7"/>
    <x v="1"/>
  </r>
  <r>
    <d v="2008-03-01T00:00:00"/>
    <x v="86"/>
    <x v="7"/>
    <x v="2"/>
  </r>
  <r>
    <d v="2008-04-01T00:00:00"/>
    <x v="87"/>
    <x v="7"/>
    <x v="3"/>
  </r>
  <r>
    <d v="2008-05-01T00:00:00"/>
    <x v="88"/>
    <x v="7"/>
    <x v="4"/>
  </r>
  <r>
    <d v="2008-06-01T00:00:00"/>
    <x v="89"/>
    <x v="7"/>
    <x v="5"/>
  </r>
  <r>
    <d v="2008-07-01T00:00:00"/>
    <x v="90"/>
    <x v="7"/>
    <x v="6"/>
  </r>
  <r>
    <d v="2008-08-01T00:00:00"/>
    <x v="91"/>
    <x v="7"/>
    <x v="7"/>
  </r>
  <r>
    <d v="2008-09-01T00:00:00"/>
    <x v="92"/>
    <x v="7"/>
    <x v="8"/>
  </r>
  <r>
    <d v="2008-10-01T00:00:00"/>
    <x v="93"/>
    <x v="7"/>
    <x v="9"/>
  </r>
  <r>
    <d v="2008-11-01T00:00:00"/>
    <x v="94"/>
    <x v="7"/>
    <x v="10"/>
  </r>
  <r>
    <d v="2008-12-01T00:00:00"/>
    <x v="95"/>
    <x v="7"/>
    <x v="11"/>
  </r>
  <r>
    <d v="2009-01-01T00:00:00"/>
    <x v="96"/>
    <x v="8"/>
    <x v="0"/>
  </r>
  <r>
    <d v="2009-02-01T00:00:00"/>
    <x v="97"/>
    <x v="8"/>
    <x v="1"/>
  </r>
  <r>
    <d v="2009-03-01T00:00:00"/>
    <x v="98"/>
    <x v="8"/>
    <x v="2"/>
  </r>
  <r>
    <d v="2009-04-01T00:00:00"/>
    <x v="99"/>
    <x v="8"/>
    <x v="3"/>
  </r>
  <r>
    <d v="2009-05-01T00:00:00"/>
    <x v="100"/>
    <x v="8"/>
    <x v="4"/>
  </r>
  <r>
    <d v="2009-06-01T00:00:00"/>
    <x v="101"/>
    <x v="8"/>
    <x v="5"/>
  </r>
  <r>
    <d v="2009-07-01T00:00:00"/>
    <x v="102"/>
    <x v="8"/>
    <x v="6"/>
  </r>
  <r>
    <d v="2009-08-01T00:00:00"/>
    <x v="103"/>
    <x v="8"/>
    <x v="7"/>
  </r>
  <r>
    <d v="2009-09-01T00:00:00"/>
    <x v="104"/>
    <x v="8"/>
    <x v="8"/>
  </r>
  <r>
    <d v="2009-10-01T00:00:00"/>
    <x v="105"/>
    <x v="8"/>
    <x v="9"/>
  </r>
  <r>
    <d v="2009-11-01T00:00:00"/>
    <x v="106"/>
    <x v="8"/>
    <x v="10"/>
  </r>
  <r>
    <d v="2009-12-01T00:00:00"/>
    <x v="107"/>
    <x v="8"/>
    <x v="11"/>
  </r>
  <r>
    <d v="2010-01-01T00:00:00"/>
    <x v="108"/>
    <x v="9"/>
    <x v="0"/>
  </r>
  <r>
    <d v="2010-02-01T00:00:00"/>
    <x v="109"/>
    <x v="9"/>
    <x v="1"/>
  </r>
  <r>
    <d v="2010-03-01T00:00:00"/>
    <x v="110"/>
    <x v="9"/>
    <x v="2"/>
  </r>
  <r>
    <d v="2010-04-01T00:00:00"/>
    <x v="111"/>
    <x v="9"/>
    <x v="3"/>
  </r>
  <r>
    <d v="2010-05-01T00:00:00"/>
    <x v="112"/>
    <x v="9"/>
    <x v="4"/>
  </r>
  <r>
    <d v="2010-06-01T00:00:00"/>
    <x v="113"/>
    <x v="9"/>
    <x v="5"/>
  </r>
  <r>
    <d v="2010-07-01T00:00:00"/>
    <x v="114"/>
    <x v="9"/>
    <x v="6"/>
  </r>
  <r>
    <d v="2010-08-01T00:00:00"/>
    <x v="115"/>
    <x v="9"/>
    <x v="7"/>
  </r>
  <r>
    <d v="2010-09-01T00:00:00"/>
    <x v="116"/>
    <x v="9"/>
    <x v="8"/>
  </r>
  <r>
    <d v="2010-10-01T00:00:00"/>
    <x v="117"/>
    <x v="9"/>
    <x v="9"/>
  </r>
  <r>
    <d v="2010-11-01T00:00:00"/>
    <x v="118"/>
    <x v="9"/>
    <x v="10"/>
  </r>
  <r>
    <d v="2010-12-01T00:00:00"/>
    <x v="119"/>
    <x v="9"/>
    <x v="11"/>
  </r>
  <r>
    <d v="2011-01-01T00:00:00"/>
    <x v="120"/>
    <x v="10"/>
    <x v="0"/>
  </r>
  <r>
    <d v="2011-02-01T00:00:00"/>
    <x v="121"/>
    <x v="10"/>
    <x v="1"/>
  </r>
  <r>
    <d v="2011-03-01T00:00:00"/>
    <x v="122"/>
    <x v="10"/>
    <x v="2"/>
  </r>
  <r>
    <d v="2011-04-01T00:00:00"/>
    <x v="123"/>
    <x v="10"/>
    <x v="3"/>
  </r>
  <r>
    <d v="2011-05-01T00:00:00"/>
    <x v="124"/>
    <x v="10"/>
    <x v="4"/>
  </r>
  <r>
    <d v="2011-06-01T00:00:00"/>
    <x v="125"/>
    <x v="10"/>
    <x v="5"/>
  </r>
  <r>
    <d v="2011-07-01T00:00:00"/>
    <x v="126"/>
    <x v="10"/>
    <x v="6"/>
  </r>
  <r>
    <d v="2011-08-01T00:00:00"/>
    <x v="127"/>
    <x v="10"/>
    <x v="7"/>
  </r>
  <r>
    <d v="2011-09-01T00:00:00"/>
    <x v="128"/>
    <x v="10"/>
    <x v="8"/>
  </r>
  <r>
    <d v="2011-10-01T00:00:00"/>
    <x v="129"/>
    <x v="10"/>
    <x v="9"/>
  </r>
  <r>
    <d v="2011-11-01T00:00:00"/>
    <x v="130"/>
    <x v="10"/>
    <x v="10"/>
  </r>
  <r>
    <d v="2011-12-01T00:00:00"/>
    <x v="131"/>
    <x v="10"/>
    <x v="11"/>
  </r>
  <r>
    <d v="2012-01-01T00:00:00"/>
    <x v="132"/>
    <x v="11"/>
    <x v="0"/>
  </r>
  <r>
    <d v="2012-02-01T00:00:00"/>
    <x v="133"/>
    <x v="11"/>
    <x v="1"/>
  </r>
  <r>
    <d v="2012-03-01T00:00:00"/>
    <x v="134"/>
    <x v="11"/>
    <x v="2"/>
  </r>
  <r>
    <d v="2012-04-01T00:00:00"/>
    <x v="135"/>
    <x v="11"/>
    <x v="3"/>
  </r>
  <r>
    <d v="2012-05-01T00:00:00"/>
    <x v="136"/>
    <x v="11"/>
    <x v="4"/>
  </r>
  <r>
    <d v="2012-06-01T00:00:00"/>
    <x v="137"/>
    <x v="11"/>
    <x v="5"/>
  </r>
  <r>
    <d v="2012-07-01T00:00:00"/>
    <x v="138"/>
    <x v="11"/>
    <x v="6"/>
  </r>
  <r>
    <d v="2012-08-01T00:00:00"/>
    <x v="139"/>
    <x v="11"/>
    <x v="7"/>
  </r>
  <r>
    <d v="2012-09-01T00:00:00"/>
    <x v="140"/>
    <x v="11"/>
    <x v="8"/>
  </r>
  <r>
    <d v="2012-10-01T00:00:00"/>
    <x v="141"/>
    <x v="11"/>
    <x v="9"/>
  </r>
  <r>
    <d v="2012-11-01T00:00:00"/>
    <x v="142"/>
    <x v="11"/>
    <x v="10"/>
  </r>
  <r>
    <d v="2012-12-01T00:00:00"/>
    <x v="143"/>
    <x v="11"/>
    <x v="11"/>
  </r>
  <r>
    <d v="2013-01-01T00:00:00"/>
    <x v="144"/>
    <x v="12"/>
    <x v="0"/>
  </r>
  <r>
    <d v="2013-02-01T00:00:00"/>
    <x v="145"/>
    <x v="12"/>
    <x v="1"/>
  </r>
  <r>
    <d v="2013-03-01T00:00:00"/>
    <x v="146"/>
    <x v="12"/>
    <x v="2"/>
  </r>
  <r>
    <d v="2013-04-01T00:00:00"/>
    <x v="147"/>
    <x v="12"/>
    <x v="3"/>
  </r>
  <r>
    <d v="2013-05-01T00:00:00"/>
    <x v="148"/>
    <x v="12"/>
    <x v="4"/>
  </r>
  <r>
    <d v="2013-06-01T00:00:00"/>
    <x v="149"/>
    <x v="12"/>
    <x v="5"/>
  </r>
  <r>
    <d v="2013-07-01T00:00:00"/>
    <x v="150"/>
    <x v="12"/>
    <x v="6"/>
  </r>
  <r>
    <d v="2013-08-01T00:00:00"/>
    <x v="151"/>
    <x v="12"/>
    <x v="7"/>
  </r>
  <r>
    <d v="2013-09-01T00:00:00"/>
    <x v="152"/>
    <x v="12"/>
    <x v="8"/>
  </r>
  <r>
    <d v="2013-10-01T00:00:00"/>
    <x v="153"/>
    <x v="12"/>
    <x v="9"/>
  </r>
  <r>
    <d v="2013-11-01T00:00:00"/>
    <x v="154"/>
    <x v="12"/>
    <x v="10"/>
  </r>
  <r>
    <d v="2013-12-01T00:00:00"/>
    <x v="155"/>
    <x v="12"/>
    <x v="11"/>
  </r>
  <r>
    <d v="2014-01-01T00:00:00"/>
    <x v="156"/>
    <x v="13"/>
    <x v="0"/>
  </r>
  <r>
    <d v="2014-02-01T00:00:00"/>
    <x v="157"/>
    <x v="13"/>
    <x v="1"/>
  </r>
  <r>
    <d v="2014-03-01T00:00:00"/>
    <x v="158"/>
    <x v="13"/>
    <x v="2"/>
  </r>
  <r>
    <d v="2014-04-01T00:00:00"/>
    <x v="159"/>
    <x v="13"/>
    <x v="3"/>
  </r>
  <r>
    <d v="2014-05-01T00:00:00"/>
    <x v="160"/>
    <x v="13"/>
    <x v="4"/>
  </r>
  <r>
    <d v="2014-06-01T00:00:00"/>
    <x v="161"/>
    <x v="13"/>
    <x v="5"/>
  </r>
  <r>
    <d v="2014-07-01T00:00:00"/>
    <x v="162"/>
    <x v="13"/>
    <x v="6"/>
  </r>
  <r>
    <d v="2014-08-01T00:00:00"/>
    <x v="163"/>
    <x v="13"/>
    <x v="7"/>
  </r>
  <r>
    <d v="2014-09-01T00:00:00"/>
    <x v="164"/>
    <x v="13"/>
    <x v="8"/>
  </r>
  <r>
    <d v="2014-10-01T00:00:00"/>
    <x v="165"/>
    <x v="13"/>
    <x v="9"/>
  </r>
  <r>
    <d v="2014-11-01T00:00:00"/>
    <x v="166"/>
    <x v="13"/>
    <x v="10"/>
  </r>
  <r>
    <d v="2014-12-01T00:00:00"/>
    <x v="167"/>
    <x v="13"/>
    <x v="11"/>
  </r>
  <r>
    <d v="2015-01-01T00:00:00"/>
    <x v="168"/>
    <x v="14"/>
    <x v="0"/>
  </r>
  <r>
    <d v="2015-02-01T00:00:00"/>
    <x v="169"/>
    <x v="14"/>
    <x v="1"/>
  </r>
  <r>
    <d v="2015-03-01T00:00:00"/>
    <x v="170"/>
    <x v="14"/>
    <x v="2"/>
  </r>
  <r>
    <d v="2015-04-01T00:00:00"/>
    <x v="171"/>
    <x v="14"/>
    <x v="3"/>
  </r>
  <r>
    <d v="2015-05-01T00:00:00"/>
    <x v="172"/>
    <x v="14"/>
    <x v="4"/>
  </r>
  <r>
    <d v="2015-06-01T00:00:00"/>
    <x v="173"/>
    <x v="14"/>
    <x v="5"/>
  </r>
  <r>
    <d v="2015-07-01T00:00:00"/>
    <x v="174"/>
    <x v="14"/>
    <x v="6"/>
  </r>
  <r>
    <d v="2015-08-01T00:00:00"/>
    <x v="175"/>
    <x v="14"/>
    <x v="7"/>
  </r>
  <r>
    <d v="2015-09-01T00:00:00"/>
    <x v="176"/>
    <x v="14"/>
    <x v="8"/>
  </r>
  <r>
    <d v="2015-10-01T00:00:00"/>
    <x v="177"/>
    <x v="14"/>
    <x v="9"/>
  </r>
  <r>
    <d v="2015-11-01T00:00:00"/>
    <x v="178"/>
    <x v="14"/>
    <x v="10"/>
  </r>
  <r>
    <d v="2015-12-01T00:00:00"/>
    <x v="179"/>
    <x v="14"/>
    <x v="11"/>
  </r>
  <r>
    <d v="2016-01-01T00:00:00"/>
    <x v="180"/>
    <x v="15"/>
    <x v="0"/>
  </r>
  <r>
    <d v="2016-02-01T00:00:00"/>
    <x v="181"/>
    <x v="15"/>
    <x v="1"/>
  </r>
  <r>
    <d v="2016-03-01T00:00:00"/>
    <x v="182"/>
    <x v="15"/>
    <x v="2"/>
  </r>
  <r>
    <d v="2016-04-01T00:00:00"/>
    <x v="183"/>
    <x v="15"/>
    <x v="3"/>
  </r>
  <r>
    <d v="2016-05-01T00:00:00"/>
    <x v="184"/>
    <x v="15"/>
    <x v="4"/>
  </r>
  <r>
    <d v="2016-06-01T00:00:00"/>
    <x v="185"/>
    <x v="15"/>
    <x v="5"/>
  </r>
  <r>
    <d v="2016-07-01T00:00:00"/>
    <x v="186"/>
    <x v="15"/>
    <x v="6"/>
  </r>
  <r>
    <d v="2016-08-01T00:00:00"/>
    <x v="187"/>
    <x v="15"/>
    <x v="7"/>
  </r>
  <r>
    <d v="2016-09-01T00:00:00"/>
    <x v="188"/>
    <x v="15"/>
    <x v="8"/>
  </r>
  <r>
    <d v="2016-10-01T00:00:00"/>
    <x v="189"/>
    <x v="15"/>
    <x v="9"/>
  </r>
  <r>
    <d v="2016-11-01T00:00:00"/>
    <x v="190"/>
    <x v="15"/>
    <x v="10"/>
  </r>
  <r>
    <d v="2016-12-01T00:00:00"/>
    <x v="191"/>
    <x v="1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8F771-2368-C04F-96F8-F66D2B53A0DD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9:B26" firstHeaderRow="1" firstDataRow="1" firstDataCol="1"/>
  <pivotFields count="4">
    <pivotField numFmtId="14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assenger miles (000's)" fld="1" baseField="0" baseItem="0"/>
  </dataFields>
  <chartFormats count="1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404CB-1E94-CF43-8421-BA8408D930F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3">
  <location ref="A4:N6" firstHeaderRow="1" firstDataRow="2" firstDataCol="1"/>
  <pivotFields count="4">
    <pivotField numFmtId="14" showAll="0"/>
    <pivotField dataField="1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Items count="1">
    <i/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assenger miles (000's)" fld="1" baseField="0" baseItem="0"/>
  </dataFields>
  <chartFormats count="1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280229-D4B1-9B44-B841-BBD6832F2BA0}" name="Table6" displayName="Table6" ref="B4:J196" totalsRowShown="0" headerRowDxfId="33" tableBorderDxfId="32">
  <autoFilter ref="B4:J196" xr:uid="{0B280229-D4B1-9B44-B841-BBD6832F2B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73294F-4E33-254A-A62A-02BBB393D572}" name="Date " dataDxfId="31"/>
    <tableColumn id="2" xr3:uid="{D3524181-6257-314B-A1C3-DAA7E0D2849C}" name="Passenger miles (000's)" dataDxfId="30"/>
    <tableColumn id="3" xr3:uid="{32F804F2-2A79-4D46-A070-3AA03A0267E1}" name="Column1"/>
    <tableColumn id="4" xr3:uid="{729F321C-B038-AC4B-8178-050532D86727}" name="Year">
      <calculatedColumnFormula>YEAR(B5)</calculatedColumnFormula>
    </tableColumn>
    <tableColumn id="5" xr3:uid="{0C9F0C5C-44C8-A840-BF25-35329F3DF739}" name="Month">
      <calculatedColumnFormula>MONTH(B5)</calculatedColumnFormula>
    </tableColumn>
    <tableColumn id="6" xr3:uid="{89B323DC-C51D-E546-A385-0AF05D27C8FD}" name="Monthly Change">
      <calculatedColumnFormula>-C6-C5</calculatedColumnFormula>
    </tableColumn>
    <tableColumn id="7" xr3:uid="{82B4A868-46E1-3243-A2A0-A7D531D2FF3E}" name="Column2"/>
    <tableColumn id="8" xr3:uid="{D699463E-D0F4-5D42-9EDA-E01B117D389C}" name="Date"/>
    <tableColumn id="9" xr3:uid="{C1F8C85A-B76F-254A-8C89-15CA789286D5}" name="Passenger miles (000's)3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96F5D-C1DC-954E-846D-F4E585FFE8AB}" name="Table2" displayName="Table2" ref="G22:I26" headerRowCount="0" headerRowDxfId="29" dataDxfId="28" totalsRowDxfId="26" tableBorderDxfId="27">
  <tableColumns count="3">
    <tableColumn id="1" xr3:uid="{B5237B31-47C6-DC4E-B928-8A339911FC46}" name="Column1" totalsRowLabel="Total" headerRowDxfId="25" dataDxfId="24" totalsRowDxfId="23"/>
    <tableColumn id="2" xr3:uid="{64997F37-24F6-B045-826A-10B80116B93A}" name="Column2" headerRowDxfId="22" dataDxfId="21"/>
    <tableColumn id="3" xr3:uid="{8AD0B83B-6ADB-4942-806B-A8315DEF54D3}" name="Column3" totalsRowFunction="sum" headerRowDxfId="20" dataDxfId="19" totalsRowDxfId="18"/>
  </tableColumns>
  <tableStyleInfo name="TableStyleMedium16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8BBE78-217F-1A43-A95E-53CCDF478603}" name="Table1" displayName="Table1" ref="B5:E17" totalsRowShown="0" headerRowDxfId="17" headerRowBorderDxfId="16">
  <autoFilter ref="B5:E17" xr:uid="{0C8BBE78-217F-1A43-A95E-53CCDF478603}">
    <filterColumn colId="0" hiddenButton="1"/>
    <filterColumn colId="1" hiddenButton="1"/>
    <filterColumn colId="2" hiddenButton="1"/>
    <filterColumn colId="3" hiddenButton="1"/>
  </autoFilter>
  <tableColumns count="4">
    <tableColumn id="1" xr3:uid="{4FEA5E63-074B-4045-B4D6-9C8102069242}" name="Date" dataDxfId="15"/>
    <tableColumn id="2" xr3:uid="{456D4120-C840-4746-9423-97E8BDA67B0E}" name="Actual Miles"/>
    <tableColumn id="3" xr3:uid="{74347D83-09DB-BB41-A848-1DB2D9DD3D6F}" name="Predicted Miles" dataDxfId="14"/>
    <tableColumn id="4" xr3:uid="{54EB1311-4774-214E-9939-4C72F7899AD2}" name="Error">
      <calculatedColumnFormula>C6-D6</calculatedColumn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8FCA2-AAF0-884B-8044-648A58282028}" name="Table5" displayName="Table5" ref="G5:L18" headerRowCount="0" totalsRowShown="0" headerRowDxfId="13" tableBorderDxfId="12">
  <tableColumns count="6">
    <tableColumn id="1" xr3:uid="{04355FD3-3814-6B4A-B50E-FCD2482867B4}" name="Error Metric Calculation" headerRowDxfId="11"/>
    <tableColumn id="2" xr3:uid="{14B2324C-E073-EF4C-81D3-96D7F2C614C0}" name="Column1" headerRowDxfId="10"/>
    <tableColumn id="3" xr3:uid="{BEFEC606-72BF-054B-BB48-98C4A9AFB9AC}" name="Column2" headerRowDxfId="9"/>
    <tableColumn id="4" xr3:uid="{2806022F-0E05-D24E-B7B6-550940951CA9}" name="Column3" headerRowDxfId="8" dataDxfId="7" dataCellStyle="Percent"/>
    <tableColumn id="5" xr3:uid="{E4D5128A-530A-4D47-AF74-08ED63D065FB}" name="Column4" headerRowDxfId="6" dataDxfId="5" dataCellStyle="Percent"/>
    <tableColumn id="6" xr3:uid="{ED283712-9279-8B44-8447-45535BB1B780}" name="Column5" headerRowDxfId="4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82C11-3DF5-46E5-9D0F-28DED3A9BC07}" name="Table3" displayName="Table3" ref="B3:F207" totalsRowShown="0">
  <autoFilter ref="B3:F207" xr:uid="{BC582C11-3DF5-46E5-9D0F-28DED3A9BC07}"/>
  <tableColumns count="5">
    <tableColumn id="1" xr3:uid="{693979EC-18BF-4442-902C-E1816DC11105}" name="Date" dataDxfId="3"/>
    <tableColumn id="2" xr3:uid="{7058C15D-A43C-4380-8C5D-3E7A6DDEE278}" name="Passenger miles (000's)"/>
    <tableColumn id="3" xr3:uid="{4BAFBFAD-AB2C-4847-BF93-7678EC3B19FA}" name="Forecast(Passenger miles (000's))">
      <calculatedColumnFormula>_xlfn.FORECAST.ETS(B4,$C$4:$C$195,$B$4:$B$195,1,1)</calculatedColumnFormula>
    </tableColumn>
    <tableColumn id="4" xr3:uid="{BE18316F-C979-4244-93E8-A87250F3735A}" name="Lower Confidence Bound(Passenger miles (000's))" dataDxfId="2">
      <calculatedColumnFormula>D4-_xlfn.FORECAST.ETS.CONFINT(B4,$C$4:$C$195,$B$4:$B$195,0.95,1,1)</calculatedColumnFormula>
    </tableColumn>
    <tableColumn id="5" xr3:uid="{EA8DA5EC-BBE3-4E81-ACC1-797BB316B9F5}" name="Upper Confidence Bound(Passenger miles (000's))" dataDxfId="1">
      <calculatedColumnFormula>D4+_xlfn.FORECAST.ETS.CONFINT(B4,$C$4:$C$195,$B$4:$B$195,0.95,1,1)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45E-317A-483F-99D4-E3F104C5248F}">
  <sheetPr>
    <pageSetUpPr fitToPage="1"/>
  </sheetPr>
  <dimension ref="B2:J208"/>
  <sheetViews>
    <sheetView zoomScale="75" workbookViewId="0">
      <selection activeCell="C58" sqref="C58"/>
    </sheetView>
  </sheetViews>
  <sheetFormatPr baseColWidth="10" defaultColWidth="8.6640625" defaultRowHeight="15" x14ac:dyDescent="0.2"/>
  <cols>
    <col min="2" max="2" width="12.5" customWidth="1"/>
    <col min="3" max="3" width="20.6640625" customWidth="1"/>
    <col min="4" max="4" width="12.33203125" customWidth="1"/>
    <col min="5" max="5" width="11.83203125" customWidth="1"/>
    <col min="6" max="6" width="12.5" customWidth="1"/>
    <col min="7" max="7" width="15.1640625" customWidth="1"/>
    <col min="8" max="8" width="9.6640625" customWidth="1"/>
    <col min="9" max="9" width="9.5" bestFit="1" customWidth="1"/>
    <col min="10" max="10" width="20" bestFit="1" customWidth="1"/>
  </cols>
  <sheetData>
    <row r="2" spans="2:10" ht="23" x14ac:dyDescent="0.25">
      <c r="B2" s="56" t="s">
        <v>39</v>
      </c>
      <c r="C2" s="56"/>
      <c r="D2" s="56"/>
      <c r="E2" s="56"/>
      <c r="F2" s="56"/>
      <c r="G2" s="56"/>
      <c r="H2" s="56"/>
      <c r="I2" s="56"/>
      <c r="J2" s="56"/>
    </row>
    <row r="4" spans="2:10" x14ac:dyDescent="0.2">
      <c r="B4" s="24" t="s">
        <v>41</v>
      </c>
      <c r="C4" s="24" t="s">
        <v>1</v>
      </c>
      <c r="D4" s="24" t="s">
        <v>23</v>
      </c>
      <c r="E4" s="24" t="s">
        <v>2</v>
      </c>
      <c r="F4" s="24" t="s">
        <v>5</v>
      </c>
      <c r="G4" s="24" t="s">
        <v>7</v>
      </c>
      <c r="H4" s="24" t="s">
        <v>24</v>
      </c>
      <c r="I4" s="24" t="s">
        <v>0</v>
      </c>
      <c r="J4" s="24" t="s">
        <v>40</v>
      </c>
    </row>
    <row r="5" spans="2:10" x14ac:dyDescent="0.2">
      <c r="B5" s="20">
        <v>36892</v>
      </c>
      <c r="C5" s="21">
        <v>49843099</v>
      </c>
      <c r="E5">
        <f t="shared" ref="E5:E36" si="0">YEAR(B5)</f>
        <v>2001</v>
      </c>
      <c r="F5">
        <f t="shared" ref="F5:F36" si="1">MONTH(B5)</f>
        <v>1</v>
      </c>
      <c r="G5">
        <f t="shared" ref="G5:G36" si="2">-C6-C5</f>
        <v>-99775030</v>
      </c>
      <c r="I5" s="20">
        <v>42736</v>
      </c>
      <c r="J5" s="21">
        <v>69778658</v>
      </c>
    </row>
    <row r="6" spans="2:10" x14ac:dyDescent="0.2">
      <c r="B6" s="20">
        <v>36923</v>
      </c>
      <c r="C6" s="21">
        <v>49931931</v>
      </c>
      <c r="E6">
        <f t="shared" si="0"/>
        <v>2001</v>
      </c>
      <c r="F6">
        <f t="shared" si="1"/>
        <v>2</v>
      </c>
      <c r="G6">
        <f t="shared" si="2"/>
        <v>-111410094</v>
      </c>
      <c r="I6" s="20">
        <v>42767</v>
      </c>
      <c r="J6" s="21">
        <v>65026219</v>
      </c>
    </row>
    <row r="7" spans="2:10" x14ac:dyDescent="0.2">
      <c r="B7" s="20">
        <v>36951</v>
      </c>
      <c r="C7" s="21">
        <v>61478163</v>
      </c>
      <c r="E7">
        <f t="shared" si="0"/>
        <v>2001</v>
      </c>
      <c r="F7">
        <f t="shared" si="1"/>
        <v>3</v>
      </c>
      <c r="G7">
        <f t="shared" si="2"/>
        <v>-120459780</v>
      </c>
      <c r="I7" s="20">
        <v>42795</v>
      </c>
      <c r="J7" s="21">
        <v>79121758</v>
      </c>
    </row>
    <row r="8" spans="2:10" x14ac:dyDescent="0.2">
      <c r="B8" s="20">
        <v>36982</v>
      </c>
      <c r="C8" s="21">
        <v>58981617</v>
      </c>
      <c r="E8">
        <f t="shared" si="0"/>
        <v>2001</v>
      </c>
      <c r="F8">
        <f t="shared" si="1"/>
        <v>4</v>
      </c>
      <c r="G8">
        <f t="shared" si="2"/>
        <v>-120205478</v>
      </c>
      <c r="I8" s="20">
        <v>42826</v>
      </c>
      <c r="J8" s="21">
        <v>75617434</v>
      </c>
    </row>
    <row r="9" spans="2:10" x14ac:dyDescent="0.2">
      <c r="B9" s="20">
        <v>37012</v>
      </c>
      <c r="C9" s="21">
        <v>61223861</v>
      </c>
      <c r="E9">
        <f t="shared" si="0"/>
        <v>2001</v>
      </c>
      <c r="F9">
        <f t="shared" si="1"/>
        <v>5</v>
      </c>
      <c r="G9">
        <f t="shared" si="2"/>
        <v>-126825435</v>
      </c>
      <c r="I9" s="20">
        <v>42856</v>
      </c>
      <c r="J9" s="21">
        <v>81226986</v>
      </c>
    </row>
    <row r="10" spans="2:10" x14ac:dyDescent="0.2">
      <c r="B10" s="20">
        <v>37043</v>
      </c>
      <c r="C10" s="21">
        <v>65601574</v>
      </c>
      <c r="E10">
        <f t="shared" si="0"/>
        <v>2001</v>
      </c>
      <c r="F10">
        <f t="shared" si="1"/>
        <v>6</v>
      </c>
      <c r="G10">
        <f t="shared" si="2"/>
        <v>-133499894</v>
      </c>
      <c r="I10" s="20">
        <v>42887</v>
      </c>
      <c r="J10" s="21">
        <v>87042101</v>
      </c>
    </row>
    <row r="11" spans="2:10" x14ac:dyDescent="0.2">
      <c r="B11" s="20">
        <v>37073</v>
      </c>
      <c r="C11" s="21">
        <v>67898320</v>
      </c>
      <c r="E11">
        <f t="shared" si="0"/>
        <v>2001</v>
      </c>
      <c r="F11">
        <f t="shared" si="1"/>
        <v>7</v>
      </c>
      <c r="G11">
        <f t="shared" si="2"/>
        <v>-134926658</v>
      </c>
      <c r="I11" s="20">
        <v>42917</v>
      </c>
      <c r="J11" s="21">
        <v>91256833</v>
      </c>
    </row>
    <row r="12" spans="2:10" x14ac:dyDescent="0.2">
      <c r="B12" s="20">
        <v>37104</v>
      </c>
      <c r="C12" s="21">
        <v>67028338</v>
      </c>
      <c r="E12">
        <f t="shared" si="0"/>
        <v>2001</v>
      </c>
      <c r="F12">
        <f t="shared" si="1"/>
        <v>8</v>
      </c>
      <c r="G12">
        <f t="shared" si="2"/>
        <v>-123469967</v>
      </c>
      <c r="I12" s="20">
        <v>42948</v>
      </c>
      <c r="J12" s="21">
        <v>86708521</v>
      </c>
    </row>
    <row r="13" spans="2:10" x14ac:dyDescent="0.2">
      <c r="B13" s="20">
        <v>37135</v>
      </c>
      <c r="C13" s="21">
        <v>56441629</v>
      </c>
      <c r="E13">
        <f t="shared" si="0"/>
        <v>2001</v>
      </c>
      <c r="F13">
        <f t="shared" si="1"/>
        <v>9</v>
      </c>
      <c r="G13">
        <f t="shared" si="2"/>
        <v>-115275839</v>
      </c>
      <c r="I13" s="20">
        <v>42979</v>
      </c>
      <c r="J13" s="21">
        <v>75735172</v>
      </c>
    </row>
    <row r="14" spans="2:10" x14ac:dyDescent="0.2">
      <c r="B14" s="20">
        <v>37165</v>
      </c>
      <c r="C14" s="21">
        <v>58834210</v>
      </c>
      <c r="E14">
        <f t="shared" si="0"/>
        <v>2001</v>
      </c>
      <c r="F14">
        <f t="shared" si="1"/>
        <v>10</v>
      </c>
      <c r="G14">
        <f t="shared" si="2"/>
        <v>-115117471</v>
      </c>
      <c r="I14" s="20">
        <v>43009</v>
      </c>
      <c r="J14" s="21">
        <v>77790770</v>
      </c>
    </row>
    <row r="15" spans="2:10" x14ac:dyDescent="0.2">
      <c r="B15" s="20">
        <v>37196</v>
      </c>
      <c r="C15" s="21">
        <v>56283261</v>
      </c>
      <c r="E15">
        <f t="shared" si="0"/>
        <v>2001</v>
      </c>
      <c r="F15">
        <f t="shared" si="1"/>
        <v>11</v>
      </c>
      <c r="G15">
        <f t="shared" si="2"/>
        <v>-111663541</v>
      </c>
      <c r="I15" s="20">
        <v>43040</v>
      </c>
      <c r="J15" s="21">
        <v>72625059</v>
      </c>
    </row>
    <row r="16" spans="2:10" ht="16" thickBot="1" x14ac:dyDescent="0.25">
      <c r="B16" s="20">
        <v>37226</v>
      </c>
      <c r="C16" s="21">
        <v>55380280</v>
      </c>
      <c r="E16">
        <f t="shared" si="0"/>
        <v>2001</v>
      </c>
      <c r="F16">
        <f t="shared" si="1"/>
        <v>12</v>
      </c>
      <c r="G16">
        <f t="shared" si="2"/>
        <v>-108510202</v>
      </c>
      <c r="I16" s="22">
        <v>43070</v>
      </c>
      <c r="J16" s="23">
        <v>77310983</v>
      </c>
    </row>
    <row r="17" spans="2:7" x14ac:dyDescent="0.2">
      <c r="B17" s="20">
        <v>37257</v>
      </c>
      <c r="C17" s="21">
        <v>53129922</v>
      </c>
      <c r="E17">
        <f t="shared" si="0"/>
        <v>2002</v>
      </c>
      <c r="F17">
        <f t="shared" si="1"/>
        <v>1</v>
      </c>
      <c r="G17">
        <f t="shared" si="2"/>
        <v>-103122917</v>
      </c>
    </row>
    <row r="18" spans="2:7" x14ac:dyDescent="0.2">
      <c r="B18" s="20">
        <v>37288</v>
      </c>
      <c r="C18" s="21">
        <v>49992995</v>
      </c>
      <c r="E18">
        <f t="shared" si="0"/>
        <v>2002</v>
      </c>
      <c r="F18">
        <f t="shared" si="1"/>
        <v>2</v>
      </c>
      <c r="G18">
        <f t="shared" si="2"/>
        <v>-112316044</v>
      </c>
    </row>
    <row r="19" spans="2:7" x14ac:dyDescent="0.2">
      <c r="B19" s="20">
        <v>37316</v>
      </c>
      <c r="C19" s="21">
        <v>62323049</v>
      </c>
      <c r="E19">
        <f t="shared" si="0"/>
        <v>2002</v>
      </c>
      <c r="F19">
        <f t="shared" si="1"/>
        <v>3</v>
      </c>
      <c r="G19">
        <f t="shared" si="2"/>
        <v>-122124616</v>
      </c>
    </row>
    <row r="20" spans="2:7" x14ac:dyDescent="0.2">
      <c r="B20" s="20">
        <v>37347</v>
      </c>
      <c r="C20" s="21">
        <v>59801567</v>
      </c>
      <c r="E20">
        <f t="shared" si="0"/>
        <v>2002</v>
      </c>
      <c r="F20">
        <f t="shared" si="1"/>
        <v>4</v>
      </c>
      <c r="G20">
        <f t="shared" si="2"/>
        <v>-120048045</v>
      </c>
    </row>
    <row r="21" spans="2:7" x14ac:dyDescent="0.2">
      <c r="B21" s="20">
        <v>37377</v>
      </c>
      <c r="C21" s="21">
        <v>60246478</v>
      </c>
      <c r="E21">
        <f t="shared" si="0"/>
        <v>2002</v>
      </c>
      <c r="F21">
        <f t="shared" si="1"/>
        <v>5</v>
      </c>
      <c r="G21">
        <f t="shared" si="2"/>
        <v>-125234076</v>
      </c>
    </row>
    <row r="22" spans="2:7" x14ac:dyDescent="0.2">
      <c r="B22" s="20">
        <v>37408</v>
      </c>
      <c r="C22" s="21">
        <v>64987598</v>
      </c>
      <c r="E22">
        <f t="shared" si="0"/>
        <v>2002</v>
      </c>
      <c r="F22">
        <f t="shared" si="1"/>
        <v>6</v>
      </c>
      <c r="G22">
        <f t="shared" si="2"/>
        <v>-133561008</v>
      </c>
    </row>
    <row r="23" spans="2:7" x14ac:dyDescent="0.2">
      <c r="B23" s="20">
        <v>37438</v>
      </c>
      <c r="C23" s="21">
        <v>68573410</v>
      </c>
      <c r="E23">
        <f t="shared" si="0"/>
        <v>2002</v>
      </c>
      <c r="F23">
        <f t="shared" si="1"/>
        <v>7</v>
      </c>
      <c r="G23">
        <f t="shared" si="2"/>
        <v>-137577027</v>
      </c>
    </row>
    <row r="24" spans="2:7" x14ac:dyDescent="0.2">
      <c r="B24" s="20">
        <v>37469</v>
      </c>
      <c r="C24" s="21">
        <v>69003617</v>
      </c>
      <c r="E24">
        <f t="shared" si="0"/>
        <v>2002</v>
      </c>
      <c r="F24">
        <f t="shared" si="1"/>
        <v>8</v>
      </c>
      <c r="G24">
        <f t="shared" si="2"/>
        <v>-108110522</v>
      </c>
    </row>
    <row r="25" spans="2:7" x14ac:dyDescent="0.2">
      <c r="B25" s="20">
        <v>37500</v>
      </c>
      <c r="C25" s="21">
        <v>39106905</v>
      </c>
      <c r="E25">
        <f t="shared" si="0"/>
        <v>2002</v>
      </c>
      <c r="F25">
        <f t="shared" si="1"/>
        <v>9</v>
      </c>
      <c r="G25">
        <f t="shared" si="2"/>
        <v>-83377942</v>
      </c>
    </row>
    <row r="26" spans="2:7" x14ac:dyDescent="0.2">
      <c r="B26" s="20">
        <v>37530</v>
      </c>
      <c r="C26" s="21">
        <v>44271037</v>
      </c>
      <c r="E26">
        <f t="shared" si="0"/>
        <v>2002</v>
      </c>
      <c r="F26">
        <f t="shared" si="1"/>
        <v>10</v>
      </c>
      <c r="G26">
        <f t="shared" si="2"/>
        <v>-89516100</v>
      </c>
    </row>
    <row r="27" spans="2:7" x14ac:dyDescent="0.2">
      <c r="B27" s="20">
        <v>37561</v>
      </c>
      <c r="C27" s="21">
        <v>45245063</v>
      </c>
      <c r="E27">
        <f t="shared" si="0"/>
        <v>2002</v>
      </c>
      <c r="F27">
        <f t="shared" si="1"/>
        <v>11</v>
      </c>
      <c r="G27">
        <f t="shared" si="2"/>
        <v>-93412581</v>
      </c>
    </row>
    <row r="28" spans="2:7" x14ac:dyDescent="0.2">
      <c r="B28" s="20">
        <v>37591</v>
      </c>
      <c r="C28" s="21">
        <v>48167518</v>
      </c>
      <c r="E28">
        <f t="shared" si="0"/>
        <v>2002</v>
      </c>
      <c r="F28">
        <f t="shared" si="1"/>
        <v>12</v>
      </c>
      <c r="G28">
        <f t="shared" si="2"/>
        <v>-94755372</v>
      </c>
    </row>
    <row r="29" spans="2:7" x14ac:dyDescent="0.2">
      <c r="B29" s="20">
        <v>37622</v>
      </c>
      <c r="C29" s="21">
        <v>46587854</v>
      </c>
      <c r="E29">
        <f t="shared" si="0"/>
        <v>2003</v>
      </c>
      <c r="F29">
        <f t="shared" si="1"/>
        <v>1</v>
      </c>
      <c r="G29">
        <f t="shared" si="2"/>
        <v>-91745438</v>
      </c>
    </row>
    <row r="30" spans="2:7" x14ac:dyDescent="0.2">
      <c r="B30" s="20">
        <v>37653</v>
      </c>
      <c r="C30" s="21">
        <v>45157584</v>
      </c>
      <c r="E30">
        <f t="shared" si="0"/>
        <v>2003</v>
      </c>
      <c r="F30">
        <f t="shared" si="1"/>
        <v>2</v>
      </c>
      <c r="G30">
        <f t="shared" si="2"/>
        <v>-102580980</v>
      </c>
    </row>
    <row r="31" spans="2:7" x14ac:dyDescent="0.2">
      <c r="B31" s="20">
        <v>37681</v>
      </c>
      <c r="C31" s="21">
        <v>57423396</v>
      </c>
      <c r="E31">
        <f t="shared" si="0"/>
        <v>2003</v>
      </c>
      <c r="F31">
        <f t="shared" si="1"/>
        <v>3</v>
      </c>
      <c r="G31">
        <f t="shared" si="2"/>
        <v>-110436575</v>
      </c>
    </row>
    <row r="32" spans="2:7" x14ac:dyDescent="0.2">
      <c r="B32" s="20">
        <v>37712</v>
      </c>
      <c r="C32" s="21">
        <v>53013179</v>
      </c>
      <c r="E32">
        <f t="shared" si="0"/>
        <v>2003</v>
      </c>
      <c r="F32">
        <f t="shared" si="1"/>
        <v>4</v>
      </c>
      <c r="G32">
        <f t="shared" si="2"/>
        <v>-108676749</v>
      </c>
    </row>
    <row r="33" spans="2:7" x14ac:dyDescent="0.2">
      <c r="B33" s="20">
        <v>37742</v>
      </c>
      <c r="C33" s="21">
        <v>55663570</v>
      </c>
      <c r="E33">
        <f t="shared" si="0"/>
        <v>2003</v>
      </c>
      <c r="F33">
        <f t="shared" si="1"/>
        <v>5</v>
      </c>
      <c r="G33">
        <f t="shared" si="2"/>
        <v>-115887720</v>
      </c>
    </row>
    <row r="34" spans="2:7" x14ac:dyDescent="0.2">
      <c r="B34" s="20">
        <v>37773</v>
      </c>
      <c r="C34" s="21">
        <v>60224150</v>
      </c>
      <c r="E34">
        <f t="shared" si="0"/>
        <v>2003</v>
      </c>
      <c r="F34">
        <f t="shared" si="1"/>
        <v>6</v>
      </c>
      <c r="G34">
        <f t="shared" si="2"/>
        <v>-124052650</v>
      </c>
    </row>
    <row r="35" spans="2:7" x14ac:dyDescent="0.2">
      <c r="B35" s="20">
        <v>37803</v>
      </c>
      <c r="C35" s="21">
        <v>63828500</v>
      </c>
      <c r="E35">
        <f t="shared" si="0"/>
        <v>2003</v>
      </c>
      <c r="F35">
        <f t="shared" si="1"/>
        <v>7</v>
      </c>
      <c r="G35">
        <f t="shared" si="2"/>
        <v>-127486444</v>
      </c>
    </row>
    <row r="36" spans="2:7" x14ac:dyDescent="0.2">
      <c r="B36" s="20">
        <v>37834</v>
      </c>
      <c r="C36" s="21">
        <v>63657944</v>
      </c>
      <c r="E36">
        <f t="shared" si="0"/>
        <v>2003</v>
      </c>
      <c r="F36">
        <f t="shared" si="1"/>
        <v>8</v>
      </c>
      <c r="G36">
        <f t="shared" si="2"/>
        <v>-112928859</v>
      </c>
    </row>
    <row r="37" spans="2:7" x14ac:dyDescent="0.2">
      <c r="B37" s="20">
        <v>37865</v>
      </c>
      <c r="C37" s="21">
        <v>49270915</v>
      </c>
      <c r="E37">
        <f t="shared" ref="E37:E68" si="3">YEAR(B37)</f>
        <v>2003</v>
      </c>
      <c r="F37">
        <f t="shared" ref="F37:F68" si="4">MONTH(B37)</f>
        <v>9</v>
      </c>
      <c r="G37">
        <f t="shared" ref="G37:G68" si="5">-C38-C37</f>
        <v>-103290663</v>
      </c>
    </row>
    <row r="38" spans="2:7" x14ac:dyDescent="0.2">
      <c r="B38" s="20">
        <v>37895</v>
      </c>
      <c r="C38" s="21">
        <v>54019748</v>
      </c>
      <c r="E38">
        <f t="shared" si="3"/>
        <v>2003</v>
      </c>
      <c r="F38">
        <f t="shared" si="4"/>
        <v>10</v>
      </c>
      <c r="G38">
        <f t="shared" si="5"/>
        <v>-104126563</v>
      </c>
    </row>
    <row r="39" spans="2:7" x14ac:dyDescent="0.2">
      <c r="B39" s="20">
        <v>37926</v>
      </c>
      <c r="C39" s="21">
        <v>50106815</v>
      </c>
      <c r="E39">
        <f t="shared" si="3"/>
        <v>2003</v>
      </c>
      <c r="F39">
        <f t="shared" si="4"/>
        <v>11</v>
      </c>
      <c r="G39">
        <f t="shared" si="5"/>
        <v>-106763410</v>
      </c>
    </row>
    <row r="40" spans="2:7" x14ac:dyDescent="0.2">
      <c r="B40" s="20">
        <v>37956</v>
      </c>
      <c r="C40" s="21">
        <v>56656595</v>
      </c>
      <c r="E40">
        <f t="shared" si="3"/>
        <v>2003</v>
      </c>
      <c r="F40">
        <f t="shared" si="4"/>
        <v>12</v>
      </c>
      <c r="G40">
        <f t="shared" si="5"/>
        <v>-107853769</v>
      </c>
    </row>
    <row r="41" spans="2:7" x14ac:dyDescent="0.2">
      <c r="B41" s="20">
        <v>37987</v>
      </c>
      <c r="C41" s="21">
        <v>51197174</v>
      </c>
      <c r="E41">
        <f t="shared" si="3"/>
        <v>2004</v>
      </c>
      <c r="F41">
        <f t="shared" si="4"/>
        <v>1</v>
      </c>
      <c r="G41">
        <f t="shared" si="5"/>
        <v>-98237980</v>
      </c>
    </row>
    <row r="42" spans="2:7" x14ac:dyDescent="0.2">
      <c r="B42" s="20">
        <v>38018</v>
      </c>
      <c r="C42" s="21">
        <v>47040806</v>
      </c>
      <c r="E42">
        <f t="shared" si="3"/>
        <v>2004</v>
      </c>
      <c r="F42">
        <f t="shared" si="4"/>
        <v>2</v>
      </c>
      <c r="G42">
        <f t="shared" si="5"/>
        <v>-103807386</v>
      </c>
    </row>
    <row r="43" spans="2:7" x14ac:dyDescent="0.2">
      <c r="B43" s="20">
        <v>38047</v>
      </c>
      <c r="C43" s="21">
        <v>56766580</v>
      </c>
      <c r="E43">
        <f t="shared" si="3"/>
        <v>2004</v>
      </c>
      <c r="F43">
        <f t="shared" si="4"/>
        <v>3</v>
      </c>
      <c r="G43">
        <f t="shared" si="5"/>
        <v>-108624033</v>
      </c>
    </row>
    <row r="44" spans="2:7" x14ac:dyDescent="0.2">
      <c r="B44" s="20">
        <v>38078</v>
      </c>
      <c r="C44" s="21">
        <v>51857453</v>
      </c>
      <c r="E44">
        <f t="shared" si="3"/>
        <v>2004</v>
      </c>
      <c r="F44">
        <f t="shared" si="4"/>
        <v>4</v>
      </c>
      <c r="G44">
        <f t="shared" si="5"/>
        <v>-106193051</v>
      </c>
    </row>
    <row r="45" spans="2:7" x14ac:dyDescent="0.2">
      <c r="B45" s="20">
        <v>38108</v>
      </c>
      <c r="C45" s="21">
        <v>54335598</v>
      </c>
      <c r="E45">
        <f t="shared" si="3"/>
        <v>2004</v>
      </c>
      <c r="F45">
        <f t="shared" si="4"/>
        <v>5</v>
      </c>
      <c r="G45">
        <f t="shared" si="5"/>
        <v>-114608498</v>
      </c>
    </row>
    <row r="46" spans="2:7" x14ac:dyDescent="0.2">
      <c r="B46" s="20">
        <v>38139</v>
      </c>
      <c r="C46" s="21">
        <v>60272900</v>
      </c>
      <c r="E46">
        <f t="shared" si="3"/>
        <v>2004</v>
      </c>
      <c r="F46">
        <f t="shared" si="4"/>
        <v>6</v>
      </c>
      <c r="G46">
        <f t="shared" si="5"/>
        <v>-126235115</v>
      </c>
    </row>
    <row r="47" spans="2:7" x14ac:dyDescent="0.2">
      <c r="B47" s="20">
        <v>38169</v>
      </c>
      <c r="C47" s="21">
        <v>65962215</v>
      </c>
      <c r="E47">
        <f t="shared" si="3"/>
        <v>2004</v>
      </c>
      <c r="F47">
        <f t="shared" si="4"/>
        <v>7</v>
      </c>
      <c r="G47">
        <f t="shared" si="5"/>
        <v>-130951981</v>
      </c>
    </row>
    <row r="48" spans="2:7" x14ac:dyDescent="0.2">
      <c r="B48" s="20">
        <v>38200</v>
      </c>
      <c r="C48" s="21">
        <v>64989766</v>
      </c>
      <c r="E48">
        <f t="shared" si="3"/>
        <v>2004</v>
      </c>
      <c r="F48">
        <f t="shared" si="4"/>
        <v>8</v>
      </c>
      <c r="G48">
        <f t="shared" si="5"/>
        <v>-117111246</v>
      </c>
    </row>
    <row r="49" spans="2:7" x14ac:dyDescent="0.2">
      <c r="B49" s="20">
        <v>38231</v>
      </c>
      <c r="C49" s="21">
        <v>52121480</v>
      </c>
      <c r="E49">
        <f t="shared" si="3"/>
        <v>2004</v>
      </c>
      <c r="F49">
        <f t="shared" si="4"/>
        <v>9</v>
      </c>
      <c r="G49">
        <f t="shared" si="5"/>
        <v>-108846031</v>
      </c>
    </row>
    <row r="50" spans="2:7" x14ac:dyDescent="0.2">
      <c r="B50" s="20">
        <v>38261</v>
      </c>
      <c r="C50" s="21">
        <v>56724551</v>
      </c>
      <c r="E50">
        <f t="shared" si="3"/>
        <v>2004</v>
      </c>
      <c r="F50">
        <f t="shared" si="4"/>
        <v>10</v>
      </c>
      <c r="G50">
        <f t="shared" si="5"/>
        <v>-110853327</v>
      </c>
    </row>
    <row r="51" spans="2:7" x14ac:dyDescent="0.2">
      <c r="B51" s="20">
        <v>38292</v>
      </c>
      <c r="C51" s="21">
        <v>54128776</v>
      </c>
      <c r="E51">
        <f t="shared" si="3"/>
        <v>2004</v>
      </c>
      <c r="F51">
        <f t="shared" si="4"/>
        <v>11</v>
      </c>
      <c r="G51">
        <f t="shared" si="5"/>
        <v>-112868621</v>
      </c>
    </row>
    <row r="52" spans="2:7" x14ac:dyDescent="0.2">
      <c r="B52" s="20">
        <v>38322</v>
      </c>
      <c r="C52" s="21">
        <v>58739845</v>
      </c>
      <c r="E52">
        <f t="shared" si="3"/>
        <v>2004</v>
      </c>
      <c r="F52">
        <f t="shared" si="4"/>
        <v>12</v>
      </c>
      <c r="G52">
        <f t="shared" si="5"/>
        <v>-112719632</v>
      </c>
    </row>
    <row r="53" spans="2:7" x14ac:dyDescent="0.2">
      <c r="B53" s="20">
        <v>38353</v>
      </c>
      <c r="C53" s="21">
        <v>53979787</v>
      </c>
      <c r="E53">
        <f t="shared" si="3"/>
        <v>2005</v>
      </c>
      <c r="F53">
        <f t="shared" si="4"/>
        <v>1</v>
      </c>
      <c r="G53">
        <f t="shared" si="5"/>
        <v>-107159480</v>
      </c>
    </row>
    <row r="54" spans="2:7" x14ac:dyDescent="0.2">
      <c r="B54" s="20">
        <v>38384</v>
      </c>
      <c r="C54" s="21">
        <v>53179693</v>
      </c>
      <c r="E54">
        <f t="shared" si="3"/>
        <v>2005</v>
      </c>
      <c r="F54">
        <f t="shared" si="4"/>
        <v>2</v>
      </c>
      <c r="G54">
        <f t="shared" si="5"/>
        <v>-117215557</v>
      </c>
    </row>
    <row r="55" spans="2:7" x14ac:dyDescent="0.2">
      <c r="B55" s="20">
        <v>38412</v>
      </c>
      <c r="C55" s="21">
        <v>64035864</v>
      </c>
      <c r="E55">
        <f t="shared" si="3"/>
        <v>2005</v>
      </c>
      <c r="F55">
        <f t="shared" si="4"/>
        <v>3</v>
      </c>
      <c r="G55">
        <f t="shared" si="5"/>
        <v>-126375981</v>
      </c>
    </row>
    <row r="56" spans="2:7" x14ac:dyDescent="0.2">
      <c r="B56" s="20">
        <v>38443</v>
      </c>
      <c r="C56" s="21">
        <v>62340117</v>
      </c>
      <c r="E56">
        <f t="shared" si="3"/>
        <v>2005</v>
      </c>
      <c r="F56">
        <f t="shared" si="4"/>
        <v>4</v>
      </c>
      <c r="G56">
        <f t="shared" si="5"/>
        <v>-124870821</v>
      </c>
    </row>
    <row r="57" spans="2:7" x14ac:dyDescent="0.2">
      <c r="B57" s="20">
        <v>38473</v>
      </c>
      <c r="C57" s="21">
        <v>62530704</v>
      </c>
      <c r="E57">
        <f t="shared" si="3"/>
        <v>2005</v>
      </c>
      <c r="F57">
        <f t="shared" si="4"/>
        <v>5</v>
      </c>
      <c r="G57">
        <f t="shared" si="5"/>
        <v>-131397101</v>
      </c>
    </row>
    <row r="58" spans="2:7" x14ac:dyDescent="0.2">
      <c r="B58" s="20">
        <v>38504</v>
      </c>
      <c r="C58" s="21">
        <v>68866397</v>
      </c>
      <c r="E58">
        <f t="shared" si="3"/>
        <v>2005</v>
      </c>
      <c r="F58">
        <f t="shared" si="4"/>
        <v>6</v>
      </c>
      <c r="G58">
        <f t="shared" si="5"/>
        <v>-142202286</v>
      </c>
    </row>
    <row r="59" spans="2:7" x14ac:dyDescent="0.2">
      <c r="B59" s="20">
        <v>38534</v>
      </c>
      <c r="C59" s="21">
        <v>73335889</v>
      </c>
      <c r="E59">
        <f t="shared" si="3"/>
        <v>2005</v>
      </c>
      <c r="F59">
        <f t="shared" si="4"/>
        <v>7</v>
      </c>
      <c r="G59">
        <f t="shared" si="5"/>
        <v>-144297411</v>
      </c>
    </row>
    <row r="60" spans="2:7" x14ac:dyDescent="0.2">
      <c r="B60" s="20">
        <v>38565</v>
      </c>
      <c r="C60" s="21">
        <v>70961522</v>
      </c>
      <c r="E60">
        <f t="shared" si="3"/>
        <v>2005</v>
      </c>
      <c r="F60">
        <f t="shared" si="4"/>
        <v>8</v>
      </c>
      <c r="G60">
        <f t="shared" si="5"/>
        <v>-128842563</v>
      </c>
    </row>
    <row r="61" spans="2:7" x14ac:dyDescent="0.2">
      <c r="B61" s="20">
        <v>38596</v>
      </c>
      <c r="C61" s="21">
        <v>57881041</v>
      </c>
      <c r="E61">
        <f t="shared" si="3"/>
        <v>2005</v>
      </c>
      <c r="F61">
        <f t="shared" si="4"/>
        <v>9</v>
      </c>
      <c r="G61">
        <f t="shared" si="5"/>
        <v>-120902184</v>
      </c>
    </row>
    <row r="62" spans="2:7" x14ac:dyDescent="0.2">
      <c r="B62" s="20">
        <v>38626</v>
      </c>
      <c r="C62" s="21">
        <v>63021143</v>
      </c>
      <c r="E62">
        <f t="shared" si="3"/>
        <v>2005</v>
      </c>
      <c r="F62">
        <f t="shared" si="4"/>
        <v>10</v>
      </c>
      <c r="G62">
        <f t="shared" si="5"/>
        <v>-122475085</v>
      </c>
    </row>
    <row r="63" spans="2:7" x14ac:dyDescent="0.2">
      <c r="B63" s="20">
        <v>38657</v>
      </c>
      <c r="C63" s="21">
        <v>59453942</v>
      </c>
      <c r="E63">
        <f t="shared" si="3"/>
        <v>2005</v>
      </c>
      <c r="F63">
        <f t="shared" si="4"/>
        <v>11</v>
      </c>
      <c r="G63">
        <f t="shared" si="5"/>
        <v>-122134252</v>
      </c>
    </row>
    <row r="64" spans="2:7" x14ac:dyDescent="0.2">
      <c r="B64" s="20">
        <v>38687</v>
      </c>
      <c r="C64" s="21">
        <v>62680310</v>
      </c>
      <c r="E64">
        <f t="shared" si="3"/>
        <v>2005</v>
      </c>
      <c r="F64">
        <f t="shared" si="4"/>
        <v>12</v>
      </c>
      <c r="G64">
        <f t="shared" si="5"/>
        <v>-122309918</v>
      </c>
    </row>
    <row r="65" spans="2:7" x14ac:dyDescent="0.2">
      <c r="B65" s="20">
        <v>38718</v>
      </c>
      <c r="C65" s="21">
        <v>59629608</v>
      </c>
      <c r="E65">
        <f t="shared" si="3"/>
        <v>2006</v>
      </c>
      <c r="F65">
        <f t="shared" si="4"/>
        <v>1</v>
      </c>
      <c r="G65">
        <f t="shared" si="5"/>
        <v>-115424773</v>
      </c>
    </row>
    <row r="66" spans="2:7" x14ac:dyDescent="0.2">
      <c r="B66" s="20">
        <v>38749</v>
      </c>
      <c r="C66" s="21">
        <v>55795165</v>
      </c>
      <c r="E66">
        <f t="shared" si="3"/>
        <v>2006</v>
      </c>
      <c r="F66">
        <f t="shared" si="4"/>
        <v>2</v>
      </c>
      <c r="G66">
        <f t="shared" si="5"/>
        <v>-126391026</v>
      </c>
    </row>
    <row r="67" spans="2:7" x14ac:dyDescent="0.2">
      <c r="B67" s="20">
        <v>38777</v>
      </c>
      <c r="C67" s="21">
        <v>70595861</v>
      </c>
      <c r="E67">
        <f t="shared" si="3"/>
        <v>2006</v>
      </c>
      <c r="F67">
        <f t="shared" si="4"/>
        <v>3</v>
      </c>
      <c r="G67">
        <f t="shared" si="5"/>
        <v>-135741412</v>
      </c>
    </row>
    <row r="68" spans="2:7" x14ac:dyDescent="0.2">
      <c r="B68" s="20">
        <v>38808</v>
      </c>
      <c r="C68" s="21">
        <v>65145551</v>
      </c>
      <c r="E68">
        <f t="shared" si="3"/>
        <v>2006</v>
      </c>
      <c r="F68">
        <f t="shared" si="4"/>
        <v>4</v>
      </c>
      <c r="G68">
        <f t="shared" si="5"/>
        <v>-133414450</v>
      </c>
    </row>
    <row r="69" spans="2:7" x14ac:dyDescent="0.2">
      <c r="B69" s="20">
        <v>38838</v>
      </c>
      <c r="C69" s="21">
        <v>68268899</v>
      </c>
      <c r="E69">
        <f t="shared" ref="E69:E100" si="6">YEAR(B69)</f>
        <v>2006</v>
      </c>
      <c r="F69">
        <f t="shared" ref="F69:F100" si="7">MONTH(B69)</f>
        <v>5</v>
      </c>
      <c r="G69">
        <f t="shared" ref="G69:G100" si="8">-C70-C69</f>
        <v>-141221858</v>
      </c>
    </row>
    <row r="70" spans="2:7" x14ac:dyDescent="0.2">
      <c r="B70" s="20">
        <v>38869</v>
      </c>
      <c r="C70" s="21">
        <v>72952959</v>
      </c>
      <c r="E70">
        <f t="shared" si="6"/>
        <v>2006</v>
      </c>
      <c r="F70">
        <f t="shared" si="7"/>
        <v>6</v>
      </c>
      <c r="G70">
        <f t="shared" si="8"/>
        <v>-150385957</v>
      </c>
    </row>
    <row r="71" spans="2:7" x14ac:dyDescent="0.2">
      <c r="B71" s="20">
        <v>38899</v>
      </c>
      <c r="C71" s="21">
        <v>77432998</v>
      </c>
      <c r="E71">
        <f t="shared" si="6"/>
        <v>2006</v>
      </c>
      <c r="F71">
        <f t="shared" si="7"/>
        <v>7</v>
      </c>
      <c r="G71">
        <f t="shared" si="8"/>
        <v>-151211916</v>
      </c>
    </row>
    <row r="72" spans="2:7" x14ac:dyDescent="0.2">
      <c r="B72" s="20">
        <v>38930</v>
      </c>
      <c r="C72" s="21">
        <v>73778918</v>
      </c>
      <c r="E72">
        <f t="shared" si="6"/>
        <v>2006</v>
      </c>
      <c r="F72">
        <f t="shared" si="7"/>
        <v>8</v>
      </c>
      <c r="G72">
        <f t="shared" si="8"/>
        <v>-135825716</v>
      </c>
    </row>
    <row r="73" spans="2:7" x14ac:dyDescent="0.2">
      <c r="B73" s="20">
        <v>38961</v>
      </c>
      <c r="C73" s="21">
        <v>62046798</v>
      </c>
      <c r="E73">
        <f t="shared" si="6"/>
        <v>2006</v>
      </c>
      <c r="F73">
        <f t="shared" si="7"/>
        <v>9</v>
      </c>
      <c r="G73">
        <f t="shared" si="8"/>
        <v>-125687693</v>
      </c>
    </row>
    <row r="74" spans="2:7" x14ac:dyDescent="0.2">
      <c r="B74" s="20">
        <v>38991</v>
      </c>
      <c r="C74" s="21">
        <v>63640895</v>
      </c>
      <c r="E74">
        <f t="shared" si="6"/>
        <v>2006</v>
      </c>
      <c r="F74">
        <f t="shared" si="7"/>
        <v>10</v>
      </c>
      <c r="G74">
        <f t="shared" si="8"/>
        <v>-125159879</v>
      </c>
    </row>
    <row r="75" spans="2:7" x14ac:dyDescent="0.2">
      <c r="B75" s="20">
        <v>39022</v>
      </c>
      <c r="C75" s="21">
        <v>61518984</v>
      </c>
      <c r="E75">
        <f t="shared" si="6"/>
        <v>2006</v>
      </c>
      <c r="F75">
        <f t="shared" si="7"/>
        <v>11</v>
      </c>
      <c r="G75">
        <f t="shared" si="8"/>
        <v>-125808324</v>
      </c>
    </row>
    <row r="76" spans="2:7" x14ac:dyDescent="0.2">
      <c r="B76" s="20">
        <v>39052</v>
      </c>
      <c r="C76" s="21">
        <v>64289340</v>
      </c>
      <c r="E76">
        <f t="shared" si="6"/>
        <v>2006</v>
      </c>
      <c r="F76">
        <f t="shared" si="7"/>
        <v>12</v>
      </c>
      <c r="G76">
        <f t="shared" si="8"/>
        <v>-125324367</v>
      </c>
    </row>
    <row r="77" spans="2:7" x14ac:dyDescent="0.2">
      <c r="B77" s="20">
        <v>39083</v>
      </c>
      <c r="C77" s="21">
        <v>61035027</v>
      </c>
      <c r="E77">
        <f t="shared" si="6"/>
        <v>2007</v>
      </c>
      <c r="F77">
        <f t="shared" si="7"/>
        <v>1</v>
      </c>
      <c r="G77">
        <f t="shared" si="8"/>
        <v>-117764239</v>
      </c>
    </row>
    <row r="78" spans="2:7" x14ac:dyDescent="0.2">
      <c r="B78" s="20">
        <v>39114</v>
      </c>
      <c r="C78" s="21">
        <v>56729212</v>
      </c>
      <c r="E78">
        <f t="shared" si="6"/>
        <v>2007</v>
      </c>
      <c r="F78">
        <f t="shared" si="7"/>
        <v>2</v>
      </c>
      <c r="G78">
        <f t="shared" si="8"/>
        <v>-127529006</v>
      </c>
    </row>
    <row r="79" spans="2:7" x14ac:dyDescent="0.2">
      <c r="B79" s="20">
        <v>39142</v>
      </c>
      <c r="C79" s="21">
        <v>70799794</v>
      </c>
      <c r="E79">
        <f t="shared" si="6"/>
        <v>2007</v>
      </c>
      <c r="F79">
        <f t="shared" si="7"/>
        <v>3</v>
      </c>
      <c r="G79">
        <f t="shared" si="8"/>
        <v>-138920353</v>
      </c>
    </row>
    <row r="80" spans="2:7" x14ac:dyDescent="0.2">
      <c r="B80" s="20">
        <v>39173</v>
      </c>
      <c r="C80" s="21">
        <v>68120559</v>
      </c>
      <c r="E80">
        <f t="shared" si="6"/>
        <v>2007</v>
      </c>
      <c r="F80">
        <f t="shared" si="7"/>
        <v>4</v>
      </c>
      <c r="G80">
        <f t="shared" si="8"/>
        <v>-137473165</v>
      </c>
    </row>
    <row r="81" spans="2:7" x14ac:dyDescent="0.2">
      <c r="B81" s="20">
        <v>39203</v>
      </c>
      <c r="C81" s="21">
        <v>69352606</v>
      </c>
      <c r="E81">
        <f t="shared" si="6"/>
        <v>2007</v>
      </c>
      <c r="F81">
        <f t="shared" si="7"/>
        <v>5</v>
      </c>
      <c r="G81">
        <f t="shared" si="8"/>
        <v>-143451844</v>
      </c>
    </row>
    <row r="82" spans="2:7" x14ac:dyDescent="0.2">
      <c r="B82" s="20">
        <v>39234</v>
      </c>
      <c r="C82" s="21">
        <v>74099238</v>
      </c>
      <c r="E82">
        <f t="shared" si="6"/>
        <v>2007</v>
      </c>
      <c r="F82">
        <f t="shared" si="7"/>
        <v>6</v>
      </c>
      <c r="G82">
        <f t="shared" si="8"/>
        <v>-151897859</v>
      </c>
    </row>
    <row r="83" spans="2:7" x14ac:dyDescent="0.2">
      <c r="B83" s="20">
        <v>39264</v>
      </c>
      <c r="C83" s="21">
        <v>77798621</v>
      </c>
      <c r="E83">
        <f t="shared" si="6"/>
        <v>2007</v>
      </c>
      <c r="F83">
        <f t="shared" si="7"/>
        <v>7</v>
      </c>
      <c r="G83">
        <f t="shared" si="8"/>
        <v>-152025672</v>
      </c>
    </row>
    <row r="84" spans="2:7" x14ac:dyDescent="0.2">
      <c r="B84" s="20">
        <v>39295</v>
      </c>
      <c r="C84" s="21">
        <v>74227051</v>
      </c>
      <c r="E84">
        <f t="shared" si="6"/>
        <v>2007</v>
      </c>
      <c r="F84">
        <f t="shared" si="7"/>
        <v>8</v>
      </c>
      <c r="G84">
        <f t="shared" si="8"/>
        <v>-136572795</v>
      </c>
    </row>
    <row r="85" spans="2:7" x14ac:dyDescent="0.2">
      <c r="B85" s="20">
        <v>39326</v>
      </c>
      <c r="C85" s="21">
        <v>62345744</v>
      </c>
      <c r="E85">
        <f t="shared" si="6"/>
        <v>2007</v>
      </c>
      <c r="F85">
        <f t="shared" si="7"/>
        <v>9</v>
      </c>
      <c r="G85">
        <f t="shared" si="8"/>
        <v>-128427908</v>
      </c>
    </row>
    <row r="86" spans="2:7" x14ac:dyDescent="0.2">
      <c r="B86" s="20">
        <v>39356</v>
      </c>
      <c r="C86" s="21">
        <v>66082164</v>
      </c>
      <c r="E86">
        <f t="shared" si="6"/>
        <v>2007</v>
      </c>
      <c r="F86">
        <f t="shared" si="7"/>
        <v>10</v>
      </c>
      <c r="G86">
        <f t="shared" si="8"/>
        <v>-129630896</v>
      </c>
    </row>
    <row r="87" spans="2:7" x14ac:dyDescent="0.2">
      <c r="B87" s="20">
        <v>39387</v>
      </c>
      <c r="C87" s="21">
        <v>63548732</v>
      </c>
      <c r="E87">
        <f t="shared" si="6"/>
        <v>2007</v>
      </c>
      <c r="F87">
        <f t="shared" si="7"/>
        <v>11</v>
      </c>
      <c r="G87">
        <f t="shared" si="8"/>
        <v>-129529514</v>
      </c>
    </row>
    <row r="88" spans="2:7" x14ac:dyDescent="0.2">
      <c r="B88" s="20">
        <v>39417</v>
      </c>
      <c r="C88" s="21">
        <v>65980782</v>
      </c>
      <c r="E88">
        <f t="shared" si="6"/>
        <v>2007</v>
      </c>
      <c r="F88">
        <f t="shared" si="7"/>
        <v>12</v>
      </c>
      <c r="G88">
        <f t="shared" si="8"/>
        <v>-128996796</v>
      </c>
    </row>
    <row r="89" spans="2:7" x14ac:dyDescent="0.2">
      <c r="B89" s="20">
        <v>39448</v>
      </c>
      <c r="C89" s="21">
        <v>63016014</v>
      </c>
      <c r="E89">
        <f t="shared" si="6"/>
        <v>2008</v>
      </c>
      <c r="F89">
        <f t="shared" si="7"/>
        <v>1</v>
      </c>
      <c r="G89">
        <f t="shared" si="8"/>
        <v>-120809846</v>
      </c>
    </row>
    <row r="90" spans="2:7" x14ac:dyDescent="0.2">
      <c r="B90" s="20">
        <v>39479</v>
      </c>
      <c r="C90" s="21">
        <v>57793832</v>
      </c>
      <c r="E90">
        <f t="shared" si="6"/>
        <v>2008</v>
      </c>
      <c r="F90">
        <f t="shared" si="7"/>
        <v>2</v>
      </c>
      <c r="G90">
        <f t="shared" si="8"/>
        <v>-130494073</v>
      </c>
    </row>
    <row r="91" spans="2:7" x14ac:dyDescent="0.2">
      <c r="B91" s="20">
        <v>39508</v>
      </c>
      <c r="C91" s="21">
        <v>72700241</v>
      </c>
      <c r="E91">
        <f t="shared" si="6"/>
        <v>2008</v>
      </c>
      <c r="F91">
        <f t="shared" si="7"/>
        <v>3</v>
      </c>
      <c r="G91">
        <f t="shared" si="8"/>
        <v>-142536398</v>
      </c>
    </row>
    <row r="92" spans="2:7" x14ac:dyDescent="0.2">
      <c r="B92" s="20">
        <v>39539</v>
      </c>
      <c r="C92" s="21">
        <v>69836157</v>
      </c>
      <c r="E92">
        <f t="shared" si="6"/>
        <v>2008</v>
      </c>
      <c r="F92">
        <f t="shared" si="7"/>
        <v>4</v>
      </c>
      <c r="G92">
        <f t="shared" si="8"/>
        <v>-141769265</v>
      </c>
    </row>
    <row r="93" spans="2:7" x14ac:dyDescent="0.2">
      <c r="B93" s="20">
        <v>39569</v>
      </c>
      <c r="C93" s="21">
        <v>71933108</v>
      </c>
      <c r="E93">
        <f t="shared" si="6"/>
        <v>2008</v>
      </c>
      <c r="F93">
        <f t="shared" si="7"/>
        <v>5</v>
      </c>
      <c r="G93">
        <f t="shared" si="8"/>
        <v>-148859560</v>
      </c>
    </row>
    <row r="94" spans="2:7" x14ac:dyDescent="0.2">
      <c r="B94" s="20">
        <v>39600</v>
      </c>
      <c r="C94" s="21">
        <v>76926452</v>
      </c>
      <c r="E94">
        <f t="shared" si="6"/>
        <v>2008</v>
      </c>
      <c r="F94">
        <f t="shared" si="7"/>
        <v>6</v>
      </c>
      <c r="G94">
        <f t="shared" si="8"/>
        <v>-157914792</v>
      </c>
    </row>
    <row r="95" spans="2:7" x14ac:dyDescent="0.2">
      <c r="B95" s="20">
        <v>39630</v>
      </c>
      <c r="C95" s="21">
        <v>80988340</v>
      </c>
      <c r="E95">
        <f t="shared" si="6"/>
        <v>2008</v>
      </c>
      <c r="F95">
        <f t="shared" si="7"/>
        <v>7</v>
      </c>
      <c r="G95">
        <f t="shared" si="8"/>
        <v>-160428167</v>
      </c>
    </row>
    <row r="96" spans="2:7" x14ac:dyDescent="0.2">
      <c r="B96" s="20">
        <v>39661</v>
      </c>
      <c r="C96" s="21">
        <v>79439827</v>
      </c>
      <c r="E96">
        <f t="shared" si="6"/>
        <v>2008</v>
      </c>
      <c r="F96">
        <f t="shared" si="7"/>
        <v>8</v>
      </c>
      <c r="G96">
        <f t="shared" si="8"/>
        <v>-145353141</v>
      </c>
    </row>
    <row r="97" spans="2:7" x14ac:dyDescent="0.2">
      <c r="B97" s="20">
        <v>39692</v>
      </c>
      <c r="C97" s="21">
        <v>65913314</v>
      </c>
      <c r="E97">
        <f t="shared" si="6"/>
        <v>2008</v>
      </c>
      <c r="F97">
        <f t="shared" si="7"/>
        <v>9</v>
      </c>
      <c r="G97">
        <f t="shared" si="8"/>
        <v>-135358663</v>
      </c>
    </row>
    <row r="98" spans="2:7" x14ac:dyDescent="0.2">
      <c r="B98" s="20">
        <v>39722</v>
      </c>
      <c r="C98" s="21">
        <v>69445349</v>
      </c>
      <c r="E98">
        <f t="shared" si="6"/>
        <v>2008</v>
      </c>
      <c r="F98">
        <f t="shared" si="7"/>
        <v>10</v>
      </c>
      <c r="G98">
        <f t="shared" si="8"/>
        <v>-135695777</v>
      </c>
    </row>
    <row r="99" spans="2:7" x14ac:dyDescent="0.2">
      <c r="B99" s="20">
        <v>39753</v>
      </c>
      <c r="C99" s="21">
        <v>66250428</v>
      </c>
      <c r="E99">
        <f t="shared" si="6"/>
        <v>2008</v>
      </c>
      <c r="F99">
        <f t="shared" si="7"/>
        <v>11</v>
      </c>
      <c r="G99">
        <f t="shared" si="8"/>
        <v>-134032961</v>
      </c>
    </row>
    <row r="100" spans="2:7" x14ac:dyDescent="0.2">
      <c r="B100" s="20">
        <v>39783</v>
      </c>
      <c r="C100" s="21">
        <v>67782533</v>
      </c>
      <c r="E100">
        <f t="shared" si="6"/>
        <v>2008</v>
      </c>
      <c r="F100">
        <f t="shared" si="7"/>
        <v>12</v>
      </c>
      <c r="G100">
        <f t="shared" si="8"/>
        <v>-132449638</v>
      </c>
    </row>
    <row r="101" spans="2:7" x14ac:dyDescent="0.2">
      <c r="B101" s="20">
        <v>39814</v>
      </c>
      <c r="C101" s="21">
        <v>64667105</v>
      </c>
      <c r="E101">
        <f t="shared" ref="E101:E132" si="9">YEAR(B101)</f>
        <v>2009</v>
      </c>
      <c r="F101">
        <f t="shared" ref="F101:F132" si="10">MONTH(B101)</f>
        <v>1</v>
      </c>
      <c r="G101">
        <f t="shared" ref="G101:G132" si="11">-C102-C101</f>
        <v>-126171530</v>
      </c>
    </row>
    <row r="102" spans="2:7" x14ac:dyDescent="0.2">
      <c r="B102" s="20">
        <v>39845</v>
      </c>
      <c r="C102" s="21">
        <v>61504425</v>
      </c>
      <c r="E102">
        <f t="shared" si="9"/>
        <v>2009</v>
      </c>
      <c r="F102">
        <f t="shared" si="10"/>
        <v>2</v>
      </c>
      <c r="G102">
        <f t="shared" si="11"/>
        <v>-136079956</v>
      </c>
    </row>
    <row r="103" spans="2:7" x14ac:dyDescent="0.2">
      <c r="B103" s="20">
        <v>39873</v>
      </c>
      <c r="C103" s="21">
        <v>74575531</v>
      </c>
      <c r="E103">
        <f t="shared" si="9"/>
        <v>2009</v>
      </c>
      <c r="F103">
        <f t="shared" si="10"/>
        <v>3</v>
      </c>
      <c r="G103">
        <f t="shared" si="11"/>
        <v>-143482413</v>
      </c>
    </row>
    <row r="104" spans="2:7" x14ac:dyDescent="0.2">
      <c r="B104" s="20">
        <v>39904</v>
      </c>
      <c r="C104" s="21">
        <v>68906882</v>
      </c>
      <c r="E104">
        <f t="shared" si="9"/>
        <v>2009</v>
      </c>
      <c r="F104">
        <f t="shared" si="10"/>
        <v>4</v>
      </c>
      <c r="G104">
        <f t="shared" si="11"/>
        <v>-141632632</v>
      </c>
    </row>
    <row r="105" spans="2:7" x14ac:dyDescent="0.2">
      <c r="B105" s="20">
        <v>39934</v>
      </c>
      <c r="C105" s="21">
        <v>72725750</v>
      </c>
      <c r="E105">
        <f t="shared" si="9"/>
        <v>2009</v>
      </c>
      <c r="F105">
        <f t="shared" si="10"/>
        <v>5</v>
      </c>
      <c r="G105">
        <f t="shared" si="11"/>
        <v>-148887854</v>
      </c>
    </row>
    <row r="106" spans="2:7" x14ac:dyDescent="0.2">
      <c r="B106" s="20">
        <v>39965</v>
      </c>
      <c r="C106" s="21">
        <v>76162104</v>
      </c>
      <c r="E106">
        <f t="shared" si="9"/>
        <v>2009</v>
      </c>
      <c r="F106">
        <f t="shared" si="10"/>
        <v>6</v>
      </c>
      <c r="G106">
        <f t="shared" si="11"/>
        <v>-155869649</v>
      </c>
    </row>
    <row r="107" spans="2:7" x14ac:dyDescent="0.2">
      <c r="B107" s="20">
        <v>39995</v>
      </c>
      <c r="C107" s="21">
        <v>79707545</v>
      </c>
      <c r="E107">
        <f t="shared" si="9"/>
        <v>2009</v>
      </c>
      <c r="F107">
        <f t="shared" si="10"/>
        <v>7</v>
      </c>
      <c r="G107">
        <f t="shared" si="11"/>
        <v>-157008113</v>
      </c>
    </row>
    <row r="108" spans="2:7" x14ac:dyDescent="0.2">
      <c r="B108" s="20">
        <v>40026</v>
      </c>
      <c r="C108" s="21">
        <v>77300568</v>
      </c>
      <c r="E108">
        <f t="shared" si="9"/>
        <v>2009</v>
      </c>
      <c r="F108">
        <f t="shared" si="10"/>
        <v>8</v>
      </c>
      <c r="G108">
        <f t="shared" si="11"/>
        <v>-138499317</v>
      </c>
    </row>
    <row r="109" spans="2:7" x14ac:dyDescent="0.2">
      <c r="B109" s="20">
        <v>40057</v>
      </c>
      <c r="C109" s="21">
        <v>61198749</v>
      </c>
      <c r="E109">
        <f t="shared" si="9"/>
        <v>2009</v>
      </c>
      <c r="F109">
        <f t="shared" si="10"/>
        <v>9</v>
      </c>
      <c r="G109">
        <f t="shared" si="11"/>
        <v>-126216953</v>
      </c>
    </row>
    <row r="110" spans="2:7" x14ac:dyDescent="0.2">
      <c r="B110" s="20">
        <v>40087</v>
      </c>
      <c r="C110" s="21">
        <v>65018204</v>
      </c>
      <c r="E110">
        <f t="shared" si="9"/>
        <v>2009</v>
      </c>
      <c r="F110">
        <f t="shared" si="10"/>
        <v>10</v>
      </c>
      <c r="G110">
        <f t="shared" si="11"/>
        <v>-123530827</v>
      </c>
    </row>
    <row r="111" spans="2:7" x14ac:dyDescent="0.2">
      <c r="B111" s="20">
        <v>40118</v>
      </c>
      <c r="C111" s="21">
        <v>58512623</v>
      </c>
      <c r="E111">
        <f t="shared" si="9"/>
        <v>2009</v>
      </c>
      <c r="F111">
        <f t="shared" si="10"/>
        <v>11</v>
      </c>
      <c r="G111">
        <f t="shared" si="11"/>
        <v>-122016039</v>
      </c>
    </row>
    <row r="112" spans="2:7" x14ac:dyDescent="0.2">
      <c r="B112" s="20">
        <v>40148</v>
      </c>
      <c r="C112" s="21">
        <v>63503416</v>
      </c>
      <c r="E112">
        <f t="shared" si="9"/>
        <v>2009</v>
      </c>
      <c r="F112">
        <f t="shared" si="10"/>
        <v>12</v>
      </c>
      <c r="G112">
        <f t="shared" si="11"/>
        <v>-121877202</v>
      </c>
    </row>
    <row r="113" spans="2:7" x14ac:dyDescent="0.2">
      <c r="B113" s="20">
        <v>40179</v>
      </c>
      <c r="C113" s="21">
        <v>58373786</v>
      </c>
      <c r="E113">
        <f t="shared" si="9"/>
        <v>2010</v>
      </c>
      <c r="F113">
        <f t="shared" si="10"/>
        <v>1</v>
      </c>
      <c r="G113">
        <f t="shared" si="11"/>
        <v>-111880366</v>
      </c>
    </row>
    <row r="114" spans="2:7" x14ac:dyDescent="0.2">
      <c r="B114" s="20">
        <v>40210</v>
      </c>
      <c r="C114" s="21">
        <v>53506580</v>
      </c>
      <c r="E114">
        <f t="shared" si="9"/>
        <v>2010</v>
      </c>
      <c r="F114">
        <f t="shared" si="10"/>
        <v>2</v>
      </c>
      <c r="G114">
        <f t="shared" si="11"/>
        <v>-119533922</v>
      </c>
    </row>
    <row r="115" spans="2:7" x14ac:dyDescent="0.2">
      <c r="B115" s="20">
        <v>40238</v>
      </c>
      <c r="C115" s="21">
        <v>66027342</v>
      </c>
      <c r="E115">
        <f t="shared" si="9"/>
        <v>2010</v>
      </c>
      <c r="F115">
        <f t="shared" si="10"/>
        <v>3</v>
      </c>
      <c r="G115">
        <f t="shared" si="11"/>
        <v>-131193643</v>
      </c>
    </row>
    <row r="116" spans="2:7" x14ac:dyDescent="0.2">
      <c r="B116" s="20">
        <v>40269</v>
      </c>
      <c r="C116" s="21">
        <v>65166301</v>
      </c>
      <c r="E116">
        <f t="shared" si="9"/>
        <v>2010</v>
      </c>
      <c r="F116">
        <f t="shared" si="10"/>
        <v>4</v>
      </c>
      <c r="G116">
        <f t="shared" si="11"/>
        <v>-131034556</v>
      </c>
    </row>
    <row r="117" spans="2:7" x14ac:dyDescent="0.2">
      <c r="B117" s="20">
        <v>40299</v>
      </c>
      <c r="C117" s="21">
        <v>65868255</v>
      </c>
      <c r="E117">
        <f t="shared" si="9"/>
        <v>2010</v>
      </c>
      <c r="F117">
        <f t="shared" si="10"/>
        <v>5</v>
      </c>
      <c r="G117">
        <f t="shared" si="11"/>
        <v>-137218483</v>
      </c>
    </row>
    <row r="118" spans="2:7" x14ac:dyDescent="0.2">
      <c r="B118" s="20">
        <v>40330</v>
      </c>
      <c r="C118" s="21">
        <v>71350228</v>
      </c>
      <c r="E118">
        <f t="shared" si="9"/>
        <v>2010</v>
      </c>
      <c r="F118">
        <f t="shared" si="10"/>
        <v>6</v>
      </c>
      <c r="G118">
        <f t="shared" si="11"/>
        <v>-148487027</v>
      </c>
    </row>
    <row r="119" spans="2:7" x14ac:dyDescent="0.2">
      <c r="B119" s="20">
        <v>40360</v>
      </c>
      <c r="C119" s="21">
        <v>77136799</v>
      </c>
      <c r="E119">
        <f t="shared" si="9"/>
        <v>2010</v>
      </c>
      <c r="F119">
        <f t="shared" si="10"/>
        <v>7</v>
      </c>
      <c r="G119">
        <f t="shared" si="11"/>
        <v>-151751571</v>
      </c>
    </row>
    <row r="120" spans="2:7" x14ac:dyDescent="0.2">
      <c r="B120" s="20">
        <v>40391</v>
      </c>
      <c r="C120" s="21">
        <v>74614772</v>
      </c>
      <c r="E120">
        <f t="shared" si="9"/>
        <v>2010</v>
      </c>
      <c r="F120">
        <f t="shared" si="10"/>
        <v>8</v>
      </c>
      <c r="G120">
        <f t="shared" si="11"/>
        <v>-136050126</v>
      </c>
    </row>
    <row r="121" spans="2:7" x14ac:dyDescent="0.2">
      <c r="B121" s="20">
        <v>40422</v>
      </c>
      <c r="C121" s="21">
        <v>61435354</v>
      </c>
      <c r="E121">
        <f t="shared" si="9"/>
        <v>2010</v>
      </c>
      <c r="F121">
        <f t="shared" si="10"/>
        <v>9</v>
      </c>
      <c r="G121">
        <f t="shared" si="11"/>
        <v>-125710094</v>
      </c>
    </row>
    <row r="122" spans="2:7" x14ac:dyDescent="0.2">
      <c r="B122" s="20">
        <v>40452</v>
      </c>
      <c r="C122" s="21">
        <v>64274740</v>
      </c>
      <c r="E122">
        <f t="shared" si="9"/>
        <v>2010</v>
      </c>
      <c r="F122">
        <f t="shared" si="10"/>
        <v>10</v>
      </c>
      <c r="G122">
        <f t="shared" si="11"/>
        <v>-123285755</v>
      </c>
    </row>
    <row r="123" spans="2:7" x14ac:dyDescent="0.2">
      <c r="B123" s="20">
        <v>40483</v>
      </c>
      <c r="C123" s="21">
        <v>59011015</v>
      </c>
      <c r="E123">
        <f t="shared" si="9"/>
        <v>2010</v>
      </c>
      <c r="F123">
        <f t="shared" si="10"/>
        <v>11</v>
      </c>
      <c r="G123">
        <f t="shared" si="11"/>
        <v>-122242687</v>
      </c>
    </row>
    <row r="124" spans="2:7" x14ac:dyDescent="0.2">
      <c r="B124" s="20">
        <v>40513</v>
      </c>
      <c r="C124" s="21">
        <v>63231672</v>
      </c>
      <c r="E124">
        <f t="shared" si="9"/>
        <v>2010</v>
      </c>
      <c r="F124">
        <f t="shared" si="10"/>
        <v>12</v>
      </c>
      <c r="G124">
        <f t="shared" si="11"/>
        <v>-122882734</v>
      </c>
    </row>
    <row r="125" spans="2:7" x14ac:dyDescent="0.2">
      <c r="B125" s="20">
        <v>40544</v>
      </c>
      <c r="C125" s="21">
        <v>59651062</v>
      </c>
      <c r="E125">
        <f t="shared" si="9"/>
        <v>2011</v>
      </c>
      <c r="F125">
        <f t="shared" si="10"/>
        <v>1</v>
      </c>
      <c r="G125">
        <f t="shared" si="11"/>
        <v>-112891128</v>
      </c>
    </row>
    <row r="126" spans="2:7" x14ac:dyDescent="0.2">
      <c r="B126" s="20">
        <v>40575</v>
      </c>
      <c r="C126" s="21">
        <v>53240066</v>
      </c>
      <c r="E126">
        <f t="shared" si="9"/>
        <v>2011</v>
      </c>
      <c r="F126">
        <f t="shared" si="10"/>
        <v>2</v>
      </c>
      <c r="G126">
        <f t="shared" si="11"/>
        <v>-121547156</v>
      </c>
    </row>
    <row r="127" spans="2:7" x14ac:dyDescent="0.2">
      <c r="B127" s="20">
        <v>40603</v>
      </c>
      <c r="C127" s="21">
        <v>68307090</v>
      </c>
      <c r="E127">
        <f t="shared" si="9"/>
        <v>2011</v>
      </c>
      <c r="F127">
        <f t="shared" si="10"/>
        <v>3</v>
      </c>
      <c r="G127">
        <f t="shared" si="11"/>
        <v>-133260341</v>
      </c>
    </row>
    <row r="128" spans="2:7" x14ac:dyDescent="0.2">
      <c r="B128" s="20">
        <v>40634</v>
      </c>
      <c r="C128" s="21">
        <v>64953251</v>
      </c>
      <c r="E128">
        <f t="shared" si="9"/>
        <v>2011</v>
      </c>
      <c r="F128">
        <f t="shared" si="10"/>
        <v>4</v>
      </c>
      <c r="G128">
        <f t="shared" si="11"/>
        <v>-133804156</v>
      </c>
    </row>
    <row r="129" spans="2:7" x14ac:dyDescent="0.2">
      <c r="B129" s="20">
        <v>40664</v>
      </c>
      <c r="C129" s="21">
        <v>68850905</v>
      </c>
      <c r="E129">
        <f t="shared" si="9"/>
        <v>2011</v>
      </c>
      <c r="F129">
        <f t="shared" si="10"/>
        <v>5</v>
      </c>
      <c r="G129">
        <f t="shared" si="11"/>
        <v>-143325456</v>
      </c>
    </row>
    <row r="130" spans="2:7" x14ac:dyDescent="0.2">
      <c r="B130" s="20">
        <v>40695</v>
      </c>
      <c r="C130" s="21">
        <v>74474551</v>
      </c>
      <c r="E130">
        <f t="shared" si="9"/>
        <v>2011</v>
      </c>
      <c r="F130">
        <f t="shared" si="10"/>
        <v>6</v>
      </c>
      <c r="G130">
        <f t="shared" si="11"/>
        <v>-153778992</v>
      </c>
    </row>
    <row r="131" spans="2:7" x14ac:dyDescent="0.2">
      <c r="B131" s="20">
        <v>40725</v>
      </c>
      <c r="C131" s="21">
        <v>79304441</v>
      </c>
      <c r="E131">
        <f t="shared" si="9"/>
        <v>2011</v>
      </c>
      <c r="F131">
        <f t="shared" si="10"/>
        <v>7</v>
      </c>
      <c r="G131">
        <f t="shared" si="11"/>
        <v>-156045749</v>
      </c>
    </row>
    <row r="132" spans="2:7" x14ac:dyDescent="0.2">
      <c r="B132" s="20">
        <v>40756</v>
      </c>
      <c r="C132" s="21">
        <v>76741308</v>
      </c>
      <c r="E132">
        <f t="shared" si="9"/>
        <v>2011</v>
      </c>
      <c r="F132">
        <f t="shared" si="10"/>
        <v>8</v>
      </c>
      <c r="G132">
        <f t="shared" si="11"/>
        <v>-142082601</v>
      </c>
    </row>
    <row r="133" spans="2:7" x14ac:dyDescent="0.2">
      <c r="B133" s="20">
        <v>40787</v>
      </c>
      <c r="C133" s="21">
        <v>65341293</v>
      </c>
      <c r="E133">
        <f t="shared" ref="E133:E164" si="12">YEAR(B133)</f>
        <v>2011</v>
      </c>
      <c r="F133">
        <f t="shared" ref="F133:F164" si="13">MONTH(B133)</f>
        <v>9</v>
      </c>
      <c r="G133">
        <f t="shared" ref="G133:G164" si="14">-C134-C133</f>
        <v>-134412919</v>
      </c>
    </row>
    <row r="134" spans="2:7" x14ac:dyDescent="0.2">
      <c r="B134" s="20">
        <v>40817</v>
      </c>
      <c r="C134" s="21">
        <v>69071626</v>
      </c>
      <c r="E134">
        <f t="shared" si="12"/>
        <v>2011</v>
      </c>
      <c r="F134">
        <f t="shared" si="13"/>
        <v>10</v>
      </c>
      <c r="G134">
        <f t="shared" si="14"/>
        <v>-132405919</v>
      </c>
    </row>
    <row r="135" spans="2:7" x14ac:dyDescent="0.2">
      <c r="B135" s="20">
        <v>40848</v>
      </c>
      <c r="C135" s="21">
        <v>63334293</v>
      </c>
      <c r="E135">
        <f t="shared" si="12"/>
        <v>2011</v>
      </c>
      <c r="F135">
        <f t="shared" si="13"/>
        <v>11</v>
      </c>
      <c r="G135">
        <f t="shared" si="14"/>
        <v>-129132236</v>
      </c>
    </row>
    <row r="136" spans="2:7" x14ac:dyDescent="0.2">
      <c r="B136" s="20">
        <v>40878</v>
      </c>
      <c r="C136" s="21">
        <v>65797943</v>
      </c>
      <c r="E136">
        <f t="shared" si="12"/>
        <v>2011</v>
      </c>
      <c r="F136">
        <f t="shared" si="13"/>
        <v>12</v>
      </c>
      <c r="G136">
        <f t="shared" si="14"/>
        <v>-127428305</v>
      </c>
    </row>
    <row r="137" spans="2:7" x14ac:dyDescent="0.2">
      <c r="B137" s="20">
        <v>40909</v>
      </c>
      <c r="C137" s="21">
        <v>61630362</v>
      </c>
      <c r="E137">
        <f t="shared" si="12"/>
        <v>2012</v>
      </c>
      <c r="F137">
        <f t="shared" si="13"/>
        <v>1</v>
      </c>
      <c r="G137">
        <f t="shared" si="14"/>
        <v>-117021568</v>
      </c>
    </row>
    <row r="138" spans="2:7" x14ac:dyDescent="0.2">
      <c r="B138" s="20">
        <v>40940</v>
      </c>
      <c r="C138" s="21">
        <v>55391206</v>
      </c>
      <c r="E138">
        <f t="shared" si="12"/>
        <v>2012</v>
      </c>
      <c r="F138">
        <f t="shared" si="13"/>
        <v>2</v>
      </c>
      <c r="G138">
        <f t="shared" si="14"/>
        <v>-125549474</v>
      </c>
    </row>
    <row r="139" spans="2:7" x14ac:dyDescent="0.2">
      <c r="B139" s="20">
        <v>40969</v>
      </c>
      <c r="C139" s="21">
        <v>70158268</v>
      </c>
      <c r="E139">
        <f t="shared" si="12"/>
        <v>2012</v>
      </c>
      <c r="F139">
        <f t="shared" si="13"/>
        <v>3</v>
      </c>
      <c r="G139">
        <f t="shared" si="14"/>
        <v>-137841827</v>
      </c>
    </row>
    <row r="140" spans="2:7" x14ac:dyDescent="0.2">
      <c r="B140" s="20">
        <v>41000</v>
      </c>
      <c r="C140" s="21">
        <v>67683559</v>
      </c>
      <c r="E140">
        <f t="shared" si="12"/>
        <v>2012</v>
      </c>
      <c r="F140">
        <f t="shared" si="13"/>
        <v>4</v>
      </c>
      <c r="G140">
        <f t="shared" si="14"/>
        <v>-139395007</v>
      </c>
    </row>
    <row r="141" spans="2:7" x14ac:dyDescent="0.2">
      <c r="B141" s="20">
        <v>41030</v>
      </c>
      <c r="C141" s="21">
        <v>71711448</v>
      </c>
      <c r="E141">
        <f t="shared" si="12"/>
        <v>2012</v>
      </c>
      <c r="F141">
        <f t="shared" si="13"/>
        <v>5</v>
      </c>
      <c r="G141">
        <f t="shared" si="14"/>
        <v>-147769358</v>
      </c>
    </row>
    <row r="142" spans="2:7" x14ac:dyDescent="0.2">
      <c r="B142" s="20">
        <v>41061</v>
      </c>
      <c r="C142" s="21">
        <v>76057910</v>
      </c>
      <c r="E142">
        <f t="shared" si="12"/>
        <v>2012</v>
      </c>
      <c r="F142">
        <f t="shared" si="13"/>
        <v>6</v>
      </c>
      <c r="G142">
        <f t="shared" si="14"/>
        <v>-157481141</v>
      </c>
    </row>
    <row r="143" spans="2:7" x14ac:dyDescent="0.2">
      <c r="B143" s="20">
        <v>41091</v>
      </c>
      <c r="C143" s="21">
        <v>81423231</v>
      </c>
      <c r="E143">
        <f t="shared" si="12"/>
        <v>2012</v>
      </c>
      <c r="F143">
        <f t="shared" si="13"/>
        <v>7</v>
      </c>
      <c r="G143">
        <f t="shared" si="14"/>
        <v>-158671127</v>
      </c>
    </row>
    <row r="144" spans="2:7" x14ac:dyDescent="0.2">
      <c r="B144" s="20">
        <v>41122</v>
      </c>
      <c r="C144" s="21">
        <v>77247896</v>
      </c>
      <c r="E144">
        <f t="shared" si="12"/>
        <v>2012</v>
      </c>
      <c r="F144">
        <f t="shared" si="13"/>
        <v>8</v>
      </c>
      <c r="G144">
        <f t="shared" si="14"/>
        <v>-143593214</v>
      </c>
    </row>
    <row r="145" spans="2:7" x14ac:dyDescent="0.2">
      <c r="B145" s="20">
        <v>41153</v>
      </c>
      <c r="C145" s="21">
        <v>66345318</v>
      </c>
      <c r="E145">
        <f t="shared" si="12"/>
        <v>2012</v>
      </c>
      <c r="F145">
        <f t="shared" si="13"/>
        <v>9</v>
      </c>
      <c r="G145">
        <f t="shared" si="14"/>
        <v>-134523237</v>
      </c>
    </row>
    <row r="146" spans="2:7" x14ac:dyDescent="0.2">
      <c r="B146" s="20">
        <v>41183</v>
      </c>
      <c r="C146" s="21">
        <v>68177919</v>
      </c>
      <c r="E146">
        <f t="shared" si="12"/>
        <v>2012</v>
      </c>
      <c r="F146">
        <f t="shared" si="13"/>
        <v>10</v>
      </c>
      <c r="G146">
        <f t="shared" si="14"/>
        <v>-131670860</v>
      </c>
    </row>
    <row r="147" spans="2:7" x14ac:dyDescent="0.2">
      <c r="B147" s="20">
        <v>41214</v>
      </c>
      <c r="C147" s="21">
        <v>63492941</v>
      </c>
      <c r="E147">
        <f t="shared" si="12"/>
        <v>2012</v>
      </c>
      <c r="F147">
        <f t="shared" si="13"/>
        <v>11</v>
      </c>
      <c r="G147">
        <f t="shared" si="14"/>
        <v>-130088585</v>
      </c>
    </row>
    <row r="148" spans="2:7" x14ac:dyDescent="0.2">
      <c r="B148" s="20">
        <v>41244</v>
      </c>
      <c r="C148" s="21">
        <v>66595644</v>
      </c>
      <c r="E148">
        <f t="shared" si="12"/>
        <v>2012</v>
      </c>
      <c r="F148">
        <f t="shared" si="13"/>
        <v>12</v>
      </c>
      <c r="G148">
        <f t="shared" si="14"/>
        <v>-128535836</v>
      </c>
    </row>
    <row r="149" spans="2:7" x14ac:dyDescent="0.2">
      <c r="B149" s="20">
        <v>41275</v>
      </c>
      <c r="C149" s="21">
        <v>61940192</v>
      </c>
      <c r="E149">
        <f t="shared" si="12"/>
        <v>2013</v>
      </c>
      <c r="F149">
        <f t="shared" si="13"/>
        <v>1</v>
      </c>
      <c r="G149">
        <f t="shared" si="14"/>
        <v>-120183991</v>
      </c>
    </row>
    <row r="150" spans="2:7" x14ac:dyDescent="0.2">
      <c r="B150" s="20">
        <v>41306</v>
      </c>
      <c r="C150" s="21">
        <v>58243799</v>
      </c>
      <c r="E150">
        <f t="shared" si="12"/>
        <v>2013</v>
      </c>
      <c r="F150">
        <f t="shared" si="13"/>
        <v>2</v>
      </c>
      <c r="G150">
        <f t="shared" si="14"/>
        <v>-129940004</v>
      </c>
    </row>
    <row r="151" spans="2:7" x14ac:dyDescent="0.2">
      <c r="B151" s="20">
        <v>41334</v>
      </c>
      <c r="C151" s="21">
        <v>71696205</v>
      </c>
      <c r="E151">
        <f t="shared" si="12"/>
        <v>2013</v>
      </c>
      <c r="F151">
        <f t="shared" si="13"/>
        <v>3</v>
      </c>
      <c r="G151">
        <f t="shared" si="14"/>
        <v>-140365481</v>
      </c>
    </row>
    <row r="152" spans="2:7" x14ac:dyDescent="0.2">
      <c r="B152" s="20">
        <v>41365</v>
      </c>
      <c r="C152" s="21">
        <v>68669276</v>
      </c>
      <c r="E152">
        <f t="shared" si="12"/>
        <v>2013</v>
      </c>
      <c r="F152">
        <f t="shared" si="13"/>
        <v>4</v>
      </c>
      <c r="G152">
        <f t="shared" si="14"/>
        <v>-140556821</v>
      </c>
    </row>
    <row r="153" spans="2:7" x14ac:dyDescent="0.2">
      <c r="B153" s="20">
        <v>41395</v>
      </c>
      <c r="C153" s="21">
        <v>71887545</v>
      </c>
      <c r="E153">
        <f t="shared" si="12"/>
        <v>2013</v>
      </c>
      <c r="F153">
        <f t="shared" si="13"/>
        <v>5</v>
      </c>
      <c r="G153">
        <f t="shared" si="14"/>
        <v>-148648310</v>
      </c>
    </row>
    <row r="154" spans="2:7" x14ac:dyDescent="0.2">
      <c r="B154" s="20">
        <v>41426</v>
      </c>
      <c r="C154" s="21">
        <v>76760765</v>
      </c>
      <c r="E154">
        <f t="shared" si="12"/>
        <v>2013</v>
      </c>
      <c r="F154">
        <f t="shared" si="13"/>
        <v>6</v>
      </c>
      <c r="G154">
        <f t="shared" si="14"/>
        <v>-157260096</v>
      </c>
    </row>
    <row r="155" spans="2:7" x14ac:dyDescent="0.2">
      <c r="B155" s="20">
        <v>41456</v>
      </c>
      <c r="C155" s="21">
        <v>80499331</v>
      </c>
      <c r="E155">
        <f t="shared" si="12"/>
        <v>2013</v>
      </c>
      <c r="F155">
        <f t="shared" si="13"/>
        <v>7</v>
      </c>
      <c r="G155">
        <f t="shared" si="14"/>
        <v>-159108336</v>
      </c>
    </row>
    <row r="156" spans="2:7" x14ac:dyDescent="0.2">
      <c r="B156" s="20">
        <v>41487</v>
      </c>
      <c r="C156" s="21">
        <v>78609005</v>
      </c>
      <c r="E156">
        <f t="shared" si="12"/>
        <v>2013</v>
      </c>
      <c r="F156">
        <f t="shared" si="13"/>
        <v>8</v>
      </c>
      <c r="G156">
        <f t="shared" si="14"/>
        <v>-144617353</v>
      </c>
    </row>
    <row r="157" spans="2:7" x14ac:dyDescent="0.2">
      <c r="B157" s="20">
        <v>41518</v>
      </c>
      <c r="C157" s="21">
        <v>66008348</v>
      </c>
      <c r="E157">
        <f t="shared" si="12"/>
        <v>2013</v>
      </c>
      <c r="F157">
        <f t="shared" si="13"/>
        <v>9</v>
      </c>
      <c r="G157">
        <f t="shared" si="14"/>
        <v>-133686112</v>
      </c>
    </row>
    <row r="158" spans="2:7" x14ac:dyDescent="0.2">
      <c r="B158" s="20">
        <v>41548</v>
      </c>
      <c r="C158" s="21">
        <v>67677764</v>
      </c>
      <c r="E158">
        <f t="shared" si="12"/>
        <v>2013</v>
      </c>
      <c r="F158">
        <f t="shared" si="13"/>
        <v>10</v>
      </c>
      <c r="G158">
        <f t="shared" si="14"/>
        <v>-131716974</v>
      </c>
    </row>
    <row r="159" spans="2:7" x14ac:dyDescent="0.2">
      <c r="B159" s="20">
        <v>41579</v>
      </c>
      <c r="C159" s="21">
        <v>64039210</v>
      </c>
      <c r="E159">
        <f t="shared" si="12"/>
        <v>2013</v>
      </c>
      <c r="F159">
        <f t="shared" si="13"/>
        <v>11</v>
      </c>
      <c r="G159">
        <f t="shared" si="14"/>
        <v>-130742197</v>
      </c>
    </row>
    <row r="160" spans="2:7" x14ac:dyDescent="0.2">
      <c r="B160" s="20">
        <v>41609</v>
      </c>
      <c r="C160" s="21">
        <v>66702987</v>
      </c>
      <c r="E160">
        <f t="shared" si="12"/>
        <v>2013</v>
      </c>
      <c r="F160">
        <f t="shared" si="13"/>
        <v>12</v>
      </c>
      <c r="G160">
        <f t="shared" si="14"/>
        <v>-129842204</v>
      </c>
    </row>
    <row r="161" spans="2:7" x14ac:dyDescent="0.2">
      <c r="B161" s="20">
        <v>41640</v>
      </c>
      <c r="C161" s="21">
        <v>63139217</v>
      </c>
      <c r="E161">
        <f t="shared" si="12"/>
        <v>2014</v>
      </c>
      <c r="F161">
        <f t="shared" si="13"/>
        <v>1</v>
      </c>
      <c r="G161">
        <f t="shared" si="14"/>
        <v>-121249087</v>
      </c>
    </row>
    <row r="162" spans="2:7" x14ac:dyDescent="0.2">
      <c r="B162" s="20">
        <v>41671</v>
      </c>
      <c r="C162" s="21">
        <v>58109870</v>
      </c>
      <c r="E162">
        <f t="shared" si="12"/>
        <v>2014</v>
      </c>
      <c r="F162">
        <f t="shared" si="13"/>
        <v>2</v>
      </c>
      <c r="G162">
        <f t="shared" si="14"/>
        <v>-130874348</v>
      </c>
    </row>
    <row r="163" spans="2:7" x14ac:dyDescent="0.2">
      <c r="B163" s="20">
        <v>41699</v>
      </c>
      <c r="C163" s="21">
        <v>72764478</v>
      </c>
      <c r="E163">
        <f t="shared" si="12"/>
        <v>2014</v>
      </c>
      <c r="F163">
        <f t="shared" si="13"/>
        <v>3</v>
      </c>
      <c r="G163">
        <f t="shared" si="14"/>
        <v>-141218015</v>
      </c>
    </row>
    <row r="164" spans="2:7" x14ac:dyDescent="0.2">
      <c r="B164" s="20">
        <v>41730</v>
      </c>
      <c r="C164" s="21">
        <v>68453537</v>
      </c>
      <c r="E164">
        <f t="shared" si="12"/>
        <v>2014</v>
      </c>
      <c r="F164">
        <f t="shared" si="13"/>
        <v>4</v>
      </c>
      <c r="G164">
        <f t="shared" si="14"/>
        <v>-142028071</v>
      </c>
    </row>
    <row r="165" spans="2:7" x14ac:dyDescent="0.2">
      <c r="B165" s="20">
        <v>41760</v>
      </c>
      <c r="C165" s="21">
        <v>73574534</v>
      </c>
      <c r="E165">
        <f t="shared" ref="E165:E196" si="15">YEAR(B165)</f>
        <v>2014</v>
      </c>
      <c r="F165">
        <f t="shared" ref="F165:F196" si="16">MONTH(B165)</f>
        <v>5</v>
      </c>
      <c r="G165">
        <f t="shared" ref="G165:G196" si="17">-C166-C165</f>
        <v>-152041668</v>
      </c>
    </row>
    <row r="166" spans="2:7" x14ac:dyDescent="0.2">
      <c r="B166" s="20">
        <v>41791</v>
      </c>
      <c r="C166" s="21">
        <v>78467134</v>
      </c>
      <c r="E166">
        <f t="shared" si="15"/>
        <v>2014</v>
      </c>
      <c r="F166">
        <f t="shared" si="16"/>
        <v>6</v>
      </c>
      <c r="G166">
        <f t="shared" si="17"/>
        <v>-160441716</v>
      </c>
    </row>
    <row r="167" spans="2:7" x14ac:dyDescent="0.2">
      <c r="B167" s="20">
        <v>41821</v>
      </c>
      <c r="C167" s="21">
        <v>81974582</v>
      </c>
      <c r="E167">
        <f t="shared" si="15"/>
        <v>2014</v>
      </c>
      <c r="F167">
        <f t="shared" si="16"/>
        <v>7</v>
      </c>
      <c r="G167">
        <f t="shared" si="17"/>
        <v>-161982369</v>
      </c>
    </row>
    <row r="168" spans="2:7" x14ac:dyDescent="0.2">
      <c r="B168" s="20">
        <v>41852</v>
      </c>
      <c r="C168" s="21">
        <v>80007787</v>
      </c>
      <c r="E168">
        <f t="shared" si="15"/>
        <v>2014</v>
      </c>
      <c r="F168">
        <f t="shared" si="16"/>
        <v>8</v>
      </c>
      <c r="G168">
        <f t="shared" si="17"/>
        <v>-147210846</v>
      </c>
    </row>
    <row r="169" spans="2:7" x14ac:dyDescent="0.2">
      <c r="B169" s="20">
        <v>41883</v>
      </c>
      <c r="C169" s="21">
        <v>67203059</v>
      </c>
      <c r="E169">
        <f t="shared" si="15"/>
        <v>2014</v>
      </c>
      <c r="F169">
        <f t="shared" si="16"/>
        <v>9</v>
      </c>
      <c r="G169">
        <f t="shared" si="17"/>
        <v>-136930429</v>
      </c>
    </row>
    <row r="170" spans="2:7" x14ac:dyDescent="0.2">
      <c r="B170" s="20">
        <v>41913</v>
      </c>
      <c r="C170" s="21">
        <v>69727370</v>
      </c>
      <c r="E170">
        <f t="shared" si="15"/>
        <v>2014</v>
      </c>
      <c r="F170">
        <f t="shared" si="16"/>
        <v>10</v>
      </c>
      <c r="G170">
        <f t="shared" si="17"/>
        <v>-133338565</v>
      </c>
    </row>
    <row r="171" spans="2:7" x14ac:dyDescent="0.2">
      <c r="B171" s="20">
        <v>41944</v>
      </c>
      <c r="C171" s="21">
        <v>63611195</v>
      </c>
      <c r="E171">
        <f t="shared" si="15"/>
        <v>2014</v>
      </c>
      <c r="F171">
        <f t="shared" si="16"/>
        <v>11</v>
      </c>
      <c r="G171">
        <f t="shared" si="17"/>
        <v>-134578234</v>
      </c>
    </row>
    <row r="172" spans="2:7" x14ac:dyDescent="0.2">
      <c r="B172" s="20">
        <v>41974</v>
      </c>
      <c r="C172" s="21">
        <v>70967039</v>
      </c>
      <c r="E172">
        <f t="shared" si="15"/>
        <v>2014</v>
      </c>
      <c r="F172">
        <f t="shared" si="16"/>
        <v>12</v>
      </c>
      <c r="G172">
        <f t="shared" si="17"/>
        <v>-135710661</v>
      </c>
    </row>
    <row r="173" spans="2:7" x14ac:dyDescent="0.2">
      <c r="B173" s="20">
        <v>42005</v>
      </c>
      <c r="C173" s="21">
        <v>64743622</v>
      </c>
      <c r="E173">
        <f t="shared" si="15"/>
        <v>2015</v>
      </c>
      <c r="F173">
        <f t="shared" si="16"/>
        <v>1</v>
      </c>
      <c r="G173">
        <f t="shared" si="17"/>
        <v>-123218518</v>
      </c>
    </row>
    <row r="174" spans="2:7" x14ac:dyDescent="0.2">
      <c r="B174" s="20">
        <v>42036</v>
      </c>
      <c r="C174" s="21">
        <v>58474896</v>
      </c>
      <c r="E174">
        <f t="shared" si="15"/>
        <v>2015</v>
      </c>
      <c r="F174">
        <f t="shared" si="16"/>
        <v>2</v>
      </c>
      <c r="G174">
        <f t="shared" si="17"/>
        <v>-132712125</v>
      </c>
    </row>
    <row r="175" spans="2:7" x14ac:dyDescent="0.2">
      <c r="B175" s="20">
        <v>42064</v>
      </c>
      <c r="C175" s="21">
        <v>74237229</v>
      </c>
      <c r="E175">
        <f t="shared" si="15"/>
        <v>2015</v>
      </c>
      <c r="F175">
        <f t="shared" si="16"/>
        <v>3</v>
      </c>
      <c r="G175">
        <f t="shared" si="17"/>
        <v>-145515923</v>
      </c>
    </row>
    <row r="176" spans="2:7" x14ac:dyDescent="0.2">
      <c r="B176" s="20">
        <v>42095</v>
      </c>
      <c r="C176" s="21">
        <v>71278694</v>
      </c>
      <c r="E176">
        <f t="shared" si="15"/>
        <v>2015</v>
      </c>
      <c r="F176">
        <f t="shared" si="16"/>
        <v>4</v>
      </c>
      <c r="G176">
        <f t="shared" si="17"/>
        <v>-146991388</v>
      </c>
    </row>
    <row r="177" spans="2:7" x14ac:dyDescent="0.2">
      <c r="B177" s="20">
        <v>42125</v>
      </c>
      <c r="C177" s="21">
        <v>75712694</v>
      </c>
      <c r="E177">
        <f t="shared" si="15"/>
        <v>2015</v>
      </c>
      <c r="F177">
        <f t="shared" si="16"/>
        <v>5</v>
      </c>
      <c r="G177">
        <f t="shared" si="17"/>
        <v>-155776049</v>
      </c>
    </row>
    <row r="178" spans="2:7" x14ac:dyDescent="0.2">
      <c r="B178" s="20">
        <v>42156</v>
      </c>
      <c r="C178" s="21">
        <v>80063355</v>
      </c>
      <c r="E178">
        <f t="shared" si="15"/>
        <v>2015</v>
      </c>
      <c r="F178">
        <f t="shared" si="16"/>
        <v>6</v>
      </c>
      <c r="G178">
        <f t="shared" si="17"/>
        <v>-164467895</v>
      </c>
    </row>
    <row r="179" spans="2:7" x14ac:dyDescent="0.2">
      <c r="B179" s="20">
        <v>42186</v>
      </c>
      <c r="C179" s="21">
        <v>84404540</v>
      </c>
      <c r="E179">
        <f t="shared" si="15"/>
        <v>2015</v>
      </c>
      <c r="F179">
        <f t="shared" si="16"/>
        <v>7</v>
      </c>
      <c r="G179">
        <f t="shared" si="17"/>
        <v>-166362100</v>
      </c>
    </row>
    <row r="180" spans="2:7" x14ac:dyDescent="0.2">
      <c r="B180" s="20">
        <v>42217</v>
      </c>
      <c r="C180" s="21">
        <v>81957560</v>
      </c>
      <c r="E180">
        <f t="shared" si="15"/>
        <v>2015</v>
      </c>
      <c r="F180">
        <f t="shared" si="16"/>
        <v>8</v>
      </c>
      <c r="G180">
        <f t="shared" si="17"/>
        <v>-150986430</v>
      </c>
    </row>
    <row r="181" spans="2:7" x14ac:dyDescent="0.2">
      <c r="B181" s="20">
        <v>42248</v>
      </c>
      <c r="C181" s="21">
        <v>69028870</v>
      </c>
      <c r="E181">
        <f t="shared" si="15"/>
        <v>2015</v>
      </c>
      <c r="F181">
        <f t="shared" si="16"/>
        <v>9</v>
      </c>
      <c r="G181">
        <f t="shared" si="17"/>
        <v>-140916711</v>
      </c>
    </row>
    <row r="182" spans="2:7" x14ac:dyDescent="0.2">
      <c r="B182" s="20">
        <v>42278</v>
      </c>
      <c r="C182" s="21">
        <v>71887841</v>
      </c>
      <c r="E182">
        <f t="shared" si="15"/>
        <v>2015</v>
      </c>
      <c r="F182">
        <f t="shared" si="16"/>
        <v>10</v>
      </c>
      <c r="G182">
        <f t="shared" si="17"/>
        <v>-137542126</v>
      </c>
    </row>
    <row r="183" spans="2:7" x14ac:dyDescent="0.2">
      <c r="B183" s="20">
        <v>42309</v>
      </c>
      <c r="C183" s="21">
        <v>65654285</v>
      </c>
      <c r="E183">
        <f t="shared" si="15"/>
        <v>2015</v>
      </c>
      <c r="F183">
        <f t="shared" si="16"/>
        <v>11</v>
      </c>
      <c r="G183">
        <f t="shared" si="17"/>
        <v>-137887924</v>
      </c>
    </row>
    <row r="184" spans="2:7" x14ac:dyDescent="0.2">
      <c r="B184" s="20">
        <v>42339</v>
      </c>
      <c r="C184" s="21">
        <v>72233639</v>
      </c>
      <c r="E184">
        <f t="shared" si="15"/>
        <v>2015</v>
      </c>
      <c r="F184">
        <f t="shared" si="16"/>
        <v>12</v>
      </c>
      <c r="G184">
        <f t="shared" si="17"/>
        <v>-138772076</v>
      </c>
    </row>
    <row r="185" spans="2:7" x14ac:dyDescent="0.2">
      <c r="B185" s="20">
        <v>42370</v>
      </c>
      <c r="C185" s="21">
        <v>66538437</v>
      </c>
      <c r="E185">
        <f t="shared" si="15"/>
        <v>2016</v>
      </c>
      <c r="F185">
        <f t="shared" si="16"/>
        <v>1</v>
      </c>
      <c r="G185">
        <f t="shared" si="17"/>
        <v>-126869781</v>
      </c>
    </row>
    <row r="186" spans="2:7" x14ac:dyDescent="0.2">
      <c r="B186" s="20">
        <v>42401</v>
      </c>
      <c r="C186" s="21">
        <v>60331344</v>
      </c>
      <c r="E186">
        <f t="shared" si="15"/>
        <v>2016</v>
      </c>
      <c r="F186">
        <f t="shared" si="16"/>
        <v>2</v>
      </c>
      <c r="G186">
        <f t="shared" si="17"/>
        <v>-136602395</v>
      </c>
    </row>
    <row r="187" spans="2:7" x14ac:dyDescent="0.2">
      <c r="B187" s="20">
        <v>42430</v>
      </c>
      <c r="C187" s="21">
        <v>76271051</v>
      </c>
      <c r="E187">
        <f t="shared" si="15"/>
        <v>2016</v>
      </c>
      <c r="F187">
        <f t="shared" si="16"/>
        <v>3</v>
      </c>
      <c r="G187">
        <f t="shared" si="17"/>
        <v>-149878309</v>
      </c>
    </row>
    <row r="188" spans="2:7" x14ac:dyDescent="0.2">
      <c r="B188" s="20">
        <v>42461</v>
      </c>
      <c r="C188" s="21">
        <v>73607258</v>
      </c>
      <c r="E188">
        <f t="shared" si="15"/>
        <v>2016</v>
      </c>
      <c r="F188">
        <f t="shared" si="16"/>
        <v>4</v>
      </c>
      <c r="G188">
        <f t="shared" si="17"/>
        <v>-152109631</v>
      </c>
    </row>
    <row r="189" spans="2:7" x14ac:dyDescent="0.2">
      <c r="B189" s="20">
        <v>42491</v>
      </c>
      <c r="C189" s="21">
        <v>78502373</v>
      </c>
      <c r="E189">
        <f t="shared" si="15"/>
        <v>2016</v>
      </c>
      <c r="F189">
        <f t="shared" si="16"/>
        <v>5</v>
      </c>
      <c r="G189">
        <f t="shared" si="17"/>
        <v>-161755779</v>
      </c>
    </row>
    <row r="190" spans="2:7" x14ac:dyDescent="0.2">
      <c r="B190" s="20">
        <v>42522</v>
      </c>
      <c r="C190" s="21">
        <v>83253406</v>
      </c>
      <c r="E190">
        <f t="shared" si="15"/>
        <v>2016</v>
      </c>
      <c r="F190">
        <f t="shared" si="16"/>
        <v>6</v>
      </c>
      <c r="G190">
        <f t="shared" si="17"/>
        <v>-172205070</v>
      </c>
    </row>
    <row r="191" spans="2:7" x14ac:dyDescent="0.2">
      <c r="B191" s="20">
        <v>42552</v>
      </c>
      <c r="C191" s="21">
        <v>88951664</v>
      </c>
      <c r="E191">
        <f t="shared" si="15"/>
        <v>2016</v>
      </c>
      <c r="F191">
        <f t="shared" si="16"/>
        <v>7</v>
      </c>
      <c r="G191">
        <f t="shared" si="17"/>
        <v>-174807631</v>
      </c>
    </row>
    <row r="192" spans="2:7" x14ac:dyDescent="0.2">
      <c r="B192" s="20">
        <v>42583</v>
      </c>
      <c r="C192" s="21">
        <v>85855967</v>
      </c>
      <c r="E192">
        <f t="shared" si="15"/>
        <v>2016</v>
      </c>
      <c r="F192">
        <f t="shared" si="16"/>
        <v>8</v>
      </c>
      <c r="G192">
        <f t="shared" si="17"/>
        <v>-158873700</v>
      </c>
    </row>
    <row r="193" spans="2:7" x14ac:dyDescent="0.2">
      <c r="B193" s="20">
        <v>42614</v>
      </c>
      <c r="C193" s="21">
        <v>73017733</v>
      </c>
      <c r="E193">
        <f t="shared" si="15"/>
        <v>2016</v>
      </c>
      <c r="F193">
        <f t="shared" si="16"/>
        <v>9</v>
      </c>
      <c r="G193">
        <f t="shared" si="17"/>
        <v>-149695841</v>
      </c>
    </row>
    <row r="194" spans="2:7" x14ac:dyDescent="0.2">
      <c r="B194" s="20">
        <v>42644</v>
      </c>
      <c r="C194" s="21">
        <v>76678108</v>
      </c>
      <c r="E194">
        <f t="shared" si="15"/>
        <v>2016</v>
      </c>
      <c r="F194">
        <f t="shared" si="16"/>
        <v>10</v>
      </c>
      <c r="G194">
        <f t="shared" si="17"/>
        <v>-147138172</v>
      </c>
    </row>
    <row r="195" spans="2:7" x14ac:dyDescent="0.2">
      <c r="B195" s="20">
        <v>42675</v>
      </c>
      <c r="C195" s="21">
        <v>70460064</v>
      </c>
      <c r="E195">
        <f t="shared" si="15"/>
        <v>2016</v>
      </c>
      <c r="F195">
        <f t="shared" si="16"/>
        <v>11</v>
      </c>
      <c r="G195">
        <f t="shared" si="17"/>
        <v>-145787941</v>
      </c>
    </row>
    <row r="196" spans="2:7" ht="16" thickBot="1" x14ac:dyDescent="0.25">
      <c r="B196" s="22">
        <v>42705</v>
      </c>
      <c r="C196" s="23">
        <v>75327877</v>
      </c>
      <c r="E196">
        <f t="shared" si="15"/>
        <v>2016</v>
      </c>
      <c r="F196">
        <f t="shared" si="16"/>
        <v>12</v>
      </c>
      <c r="G196">
        <f t="shared" si="17"/>
        <v>-75327877</v>
      </c>
    </row>
    <row r="197" spans="2:7" x14ac:dyDescent="0.2">
      <c r="B197" s="2"/>
    </row>
    <row r="198" spans="2:7" x14ac:dyDescent="0.2">
      <c r="B198" s="2"/>
    </row>
    <row r="199" spans="2:7" x14ac:dyDescent="0.2">
      <c r="B199" s="2"/>
    </row>
    <row r="200" spans="2:7" x14ac:dyDescent="0.2">
      <c r="B200" s="2"/>
    </row>
    <row r="201" spans="2:7" x14ac:dyDescent="0.2">
      <c r="B201" s="2"/>
    </row>
    <row r="202" spans="2:7" x14ac:dyDescent="0.2">
      <c r="B202" s="2"/>
    </row>
    <row r="203" spans="2:7" x14ac:dyDescent="0.2">
      <c r="B203" s="2"/>
    </row>
    <row r="204" spans="2:7" x14ac:dyDescent="0.2">
      <c r="B204" s="2"/>
    </row>
    <row r="205" spans="2:7" x14ac:dyDescent="0.2">
      <c r="B205" s="2"/>
    </row>
    <row r="206" spans="2:7" x14ac:dyDescent="0.2">
      <c r="B206" s="2"/>
    </row>
    <row r="207" spans="2:7" x14ac:dyDescent="0.2">
      <c r="B207" s="2"/>
    </row>
    <row r="208" spans="2:7" x14ac:dyDescent="0.2">
      <c r="B208" s="2"/>
    </row>
  </sheetData>
  <mergeCells count="1">
    <mergeCell ref="B2:J2"/>
  </mergeCells>
  <pageMargins left="0.25" right="0.25" top="0.75" bottom="0.75" header="0.3" footer="0.3"/>
  <pageSetup scale="88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F413-D10F-C34C-93DA-B34ECB595490}">
  <sheetPr>
    <pageSetUpPr fitToPage="1"/>
  </sheetPr>
  <dimension ref="B3:V4"/>
  <sheetViews>
    <sheetView showGridLines="0" tabSelected="1" zoomScale="63" workbookViewId="0">
      <selection activeCell="AC20" sqref="AC20"/>
    </sheetView>
  </sheetViews>
  <sheetFormatPr baseColWidth="10" defaultRowHeight="15" x14ac:dyDescent="0.2"/>
  <cols>
    <col min="6" max="6" width="12.83203125" customWidth="1"/>
  </cols>
  <sheetData>
    <row r="3" spans="2:22" ht="29" customHeight="1" x14ac:dyDescent="0.2">
      <c r="B3" s="57" t="s">
        <v>38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2:22" ht="15" customHeight="1" x14ac:dyDescent="0.2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</sheetData>
  <mergeCells count="1">
    <mergeCell ref="B3:V4"/>
  </mergeCells>
  <pageMargins left="0.7" right="0.7" top="0.75" bottom="0.75" header="0.3" footer="0.3"/>
  <pageSetup scale="44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F67-1E18-0B40-962D-E88E6D71F284}">
  <sheetPr>
    <pageSetUpPr fitToPage="1"/>
  </sheetPr>
  <dimension ref="A1:L26"/>
  <sheetViews>
    <sheetView showGridLines="0" zoomScaleNormal="120" workbookViewId="0">
      <selection activeCell="B2" sqref="B2:L2"/>
    </sheetView>
  </sheetViews>
  <sheetFormatPr baseColWidth="10" defaultColWidth="18.6640625" defaultRowHeight="15" x14ac:dyDescent="0.2"/>
  <cols>
    <col min="1" max="1" width="5" customWidth="1"/>
    <col min="2" max="2" width="11.1640625" customWidth="1"/>
    <col min="3" max="3" width="10.83203125" bestFit="1" customWidth="1"/>
    <col min="4" max="4" width="13.5" bestFit="1" customWidth="1"/>
    <col min="5" max="5" width="12.6640625" bestFit="1" customWidth="1"/>
    <col min="6" max="6" width="12.6640625" customWidth="1"/>
    <col min="7" max="7" width="22.1640625" customWidth="1"/>
    <col min="8" max="8" width="12.33203125" bestFit="1" customWidth="1"/>
    <col min="9" max="9" width="12.1640625" bestFit="1" customWidth="1"/>
    <col min="10" max="10" width="14.1640625" style="5" bestFit="1" customWidth="1"/>
    <col min="11" max="11" width="23.1640625" bestFit="1" customWidth="1"/>
    <col min="12" max="12" width="24.6640625" bestFit="1" customWidth="1"/>
    <col min="13" max="13" width="8.1640625" bestFit="1" customWidth="1"/>
  </cols>
  <sheetData>
    <row r="1" spans="1:12" ht="24" customHeight="1" x14ac:dyDescent="0.2"/>
    <row r="2" spans="1:12" ht="26" x14ac:dyDescent="0.3">
      <c r="B2" s="61" t="s">
        <v>33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16" thickBot="1" x14ac:dyDescent="0.25">
      <c r="J3"/>
    </row>
    <row r="4" spans="1:12" ht="19" x14ac:dyDescent="0.25">
      <c r="B4" s="62" t="s">
        <v>34</v>
      </c>
      <c r="C4" s="63"/>
      <c r="D4" s="63"/>
      <c r="E4" s="64"/>
      <c r="F4" s="9"/>
      <c r="G4" s="65" t="s">
        <v>35</v>
      </c>
      <c r="H4" s="66"/>
      <c r="I4" s="66"/>
      <c r="J4" s="66"/>
      <c r="K4" s="66"/>
      <c r="L4" s="67"/>
    </row>
    <row r="5" spans="1:12" s="1" customFormat="1" ht="16" thickBot="1" x14ac:dyDescent="0.25">
      <c r="B5" s="43" t="s">
        <v>0</v>
      </c>
      <c r="C5" s="43" t="s">
        <v>18</v>
      </c>
      <c r="D5" s="43" t="s">
        <v>8</v>
      </c>
      <c r="E5" s="43" t="s">
        <v>9</v>
      </c>
      <c r="F5" s="8"/>
      <c r="G5" s="39" t="s">
        <v>29</v>
      </c>
      <c r="H5" s="40" t="s">
        <v>10</v>
      </c>
      <c r="I5" s="40" t="s">
        <v>11</v>
      </c>
      <c r="J5" s="41" t="s">
        <v>12</v>
      </c>
      <c r="K5" s="40" t="s">
        <v>16</v>
      </c>
      <c r="L5" s="42" t="s">
        <v>30</v>
      </c>
    </row>
    <row r="6" spans="1:12" ht="16" thickTop="1" x14ac:dyDescent="0.2">
      <c r="A6">
        <f>MONTH(B6)</f>
        <v>1</v>
      </c>
      <c r="B6" s="16">
        <v>42736</v>
      </c>
      <c r="C6">
        <v>69778658</v>
      </c>
      <c r="D6" s="1">
        <v>70249426.222775832</v>
      </c>
      <c r="E6" s="17">
        <f>C6-D6</f>
        <v>-470768.22277583182</v>
      </c>
      <c r="G6" s="33">
        <f>'Raw Data'!C185</f>
        <v>66538437</v>
      </c>
      <c r="H6">
        <f t="shared" ref="H6:H17" si="0">ABS(E6)</f>
        <v>470768.22277583182</v>
      </c>
      <c r="I6">
        <f t="shared" ref="I6:I17" si="1">E6^2</f>
        <v>221622719575.51523</v>
      </c>
      <c r="J6" s="10">
        <f t="shared" ref="J6:J17" si="2">ABS(E6/C6)</f>
        <v>6.7465932459725986E-3</v>
      </c>
      <c r="K6" s="10">
        <f t="shared" ref="K6:K17" si="3">ABS(C6-D6)/((C6+D6)/2)</f>
        <v>6.7239114980230594E-3</v>
      </c>
      <c r="L6" s="17">
        <f t="shared" ref="L6:L17" si="4">ABS(C6-G6)</f>
        <v>3240221</v>
      </c>
    </row>
    <row r="7" spans="1:12" x14ac:dyDescent="0.2">
      <c r="B7" s="16">
        <v>42767</v>
      </c>
      <c r="C7">
        <v>65026219</v>
      </c>
      <c r="D7" s="1">
        <v>65538427.442013696</v>
      </c>
      <c r="E7" s="17">
        <f t="shared" ref="E7:E17" si="5">C7-D7</f>
        <v>-512208.44201369584</v>
      </c>
      <c r="G7" s="33">
        <f>'Raw Data'!C186</f>
        <v>60331344</v>
      </c>
      <c r="H7">
        <f t="shared" si="0"/>
        <v>512208.44201369584</v>
      </c>
      <c r="I7">
        <f t="shared" si="1"/>
        <v>262357488070.0976</v>
      </c>
      <c r="J7" s="10">
        <f t="shared" si="2"/>
        <v>7.8769525568401239E-3</v>
      </c>
      <c r="K7" s="10">
        <f t="shared" si="3"/>
        <v>7.8460510708184324E-3</v>
      </c>
      <c r="L7" s="17">
        <f t="shared" si="4"/>
        <v>4694875</v>
      </c>
    </row>
    <row r="8" spans="1:12" x14ac:dyDescent="0.2">
      <c r="B8" s="16">
        <v>42795</v>
      </c>
      <c r="C8">
        <v>79121758</v>
      </c>
      <c r="D8" s="1">
        <v>81546985.573825017</v>
      </c>
      <c r="E8" s="17">
        <f t="shared" si="5"/>
        <v>-2425227.5738250166</v>
      </c>
      <c r="G8" s="33">
        <f>'Raw Data'!C187</f>
        <v>76271051</v>
      </c>
      <c r="H8">
        <f t="shared" si="0"/>
        <v>2425227.5738250166</v>
      </c>
      <c r="I8">
        <f t="shared" si="1"/>
        <v>5881728784841.1768</v>
      </c>
      <c r="J8" s="10">
        <f t="shared" si="2"/>
        <v>3.0651841353487325E-2</v>
      </c>
      <c r="K8" s="10">
        <f t="shared" si="3"/>
        <v>3.0189164611356522E-2</v>
      </c>
      <c r="L8" s="17">
        <f t="shared" si="4"/>
        <v>2850707</v>
      </c>
    </row>
    <row r="9" spans="1:12" x14ac:dyDescent="0.2">
      <c r="B9" s="16">
        <v>42826</v>
      </c>
      <c r="C9">
        <v>75617434</v>
      </c>
      <c r="D9" s="1">
        <v>78563463.717985168</v>
      </c>
      <c r="E9" s="17">
        <f t="shared" si="5"/>
        <v>-2946029.7179851681</v>
      </c>
      <c r="G9" s="33">
        <f>'Raw Data'!C188</f>
        <v>73607258</v>
      </c>
      <c r="H9">
        <f t="shared" si="0"/>
        <v>2946029.7179851681</v>
      </c>
      <c r="I9">
        <f t="shared" si="1"/>
        <v>8679091099251.7695</v>
      </c>
      <c r="J9" s="10">
        <f t="shared" si="2"/>
        <v>3.8959662635274929E-2</v>
      </c>
      <c r="K9" s="10">
        <f t="shared" si="3"/>
        <v>3.8215236278800246E-2</v>
      </c>
      <c r="L9" s="17">
        <f t="shared" si="4"/>
        <v>2010176</v>
      </c>
    </row>
    <row r="10" spans="1:12" x14ac:dyDescent="0.2">
      <c r="B10" s="16">
        <v>42856</v>
      </c>
      <c r="C10">
        <v>81226986</v>
      </c>
      <c r="D10" s="1">
        <v>82493691.246419594</v>
      </c>
      <c r="E10" s="17">
        <f t="shared" si="5"/>
        <v>-1266705.2464195937</v>
      </c>
      <c r="G10" s="33">
        <f>'Raw Data'!C189</f>
        <v>78502373</v>
      </c>
      <c r="H10">
        <f t="shared" si="0"/>
        <v>1266705.2464195937</v>
      </c>
      <c r="I10">
        <f t="shared" si="1"/>
        <v>1604542181306.9236</v>
      </c>
      <c r="J10" s="10">
        <f t="shared" si="2"/>
        <v>1.5594635586005785E-2</v>
      </c>
      <c r="K10" s="10">
        <f t="shared" si="3"/>
        <v>1.5473980046064036E-2</v>
      </c>
      <c r="L10" s="17">
        <f t="shared" si="4"/>
        <v>2724613</v>
      </c>
    </row>
    <row r="11" spans="1:12" x14ac:dyDescent="0.2">
      <c r="B11" s="16">
        <v>42887</v>
      </c>
      <c r="C11">
        <v>87042101</v>
      </c>
      <c r="D11" s="1">
        <v>86278758.784496516</v>
      </c>
      <c r="E11" s="17">
        <f t="shared" si="5"/>
        <v>763342.21550348401</v>
      </c>
      <c r="G11" s="33">
        <f>'Raw Data'!C190</f>
        <v>83253406</v>
      </c>
      <c r="H11">
        <f t="shared" si="0"/>
        <v>763342.21550348401</v>
      </c>
      <c r="I11">
        <f t="shared" si="1"/>
        <v>582691337969.76746</v>
      </c>
      <c r="J11" s="10">
        <f t="shared" si="2"/>
        <v>8.7698045742655509E-3</v>
      </c>
      <c r="K11" s="10">
        <f t="shared" si="3"/>
        <v>8.8084286733011545E-3</v>
      </c>
      <c r="L11" s="17">
        <f t="shared" si="4"/>
        <v>3788695</v>
      </c>
    </row>
    <row r="12" spans="1:12" x14ac:dyDescent="0.2">
      <c r="B12" s="16">
        <v>42917</v>
      </c>
      <c r="C12">
        <v>91256833</v>
      </c>
      <c r="D12" s="1">
        <v>90212105.269858345</v>
      </c>
      <c r="E12" s="17">
        <f t="shared" si="5"/>
        <v>1044727.7301416546</v>
      </c>
      <c r="G12" s="33">
        <f>'Raw Data'!C191</f>
        <v>88951664</v>
      </c>
      <c r="H12">
        <f t="shared" si="0"/>
        <v>1044727.7301416546</v>
      </c>
      <c r="I12">
        <f t="shared" si="1"/>
        <v>1091456030126.934</v>
      </c>
      <c r="J12" s="10">
        <f t="shared" si="2"/>
        <v>1.1448213747913591E-2</v>
      </c>
      <c r="K12" s="10">
        <f t="shared" si="3"/>
        <v>1.1514121811723652E-2</v>
      </c>
      <c r="L12" s="17">
        <f t="shared" si="4"/>
        <v>2305169</v>
      </c>
    </row>
    <row r="13" spans="1:12" x14ac:dyDescent="0.2">
      <c r="B13" s="16">
        <v>42948</v>
      </c>
      <c r="C13">
        <v>86708521</v>
      </c>
      <c r="D13" s="1">
        <v>86987997.408369198</v>
      </c>
      <c r="E13" s="17">
        <f t="shared" si="5"/>
        <v>-279476.40836919844</v>
      </c>
      <c r="G13" s="33">
        <f>'Raw Data'!C192</f>
        <v>85855967</v>
      </c>
      <c r="H13">
        <f t="shared" si="0"/>
        <v>279476.40836919844</v>
      </c>
      <c r="I13">
        <f t="shared" si="1"/>
        <v>78107062834.946976</v>
      </c>
      <c r="J13" s="10">
        <f t="shared" si="2"/>
        <v>3.2231712079277474E-3</v>
      </c>
      <c r="K13" s="10">
        <f t="shared" si="3"/>
        <v>3.2179851493872257E-3</v>
      </c>
      <c r="L13" s="17">
        <f t="shared" si="4"/>
        <v>852554</v>
      </c>
    </row>
    <row r="14" spans="1:12" x14ac:dyDescent="0.2">
      <c r="B14" s="16">
        <v>42979</v>
      </c>
      <c r="C14">
        <v>75735172</v>
      </c>
      <c r="D14" s="1">
        <v>74105787.03014414</v>
      </c>
      <c r="E14" s="17">
        <f t="shared" si="5"/>
        <v>1629384.9698558599</v>
      </c>
      <c r="G14" s="33">
        <f>'Raw Data'!C193</f>
        <v>73017733</v>
      </c>
      <c r="H14">
        <f t="shared" si="0"/>
        <v>1629384.9698558599</v>
      </c>
      <c r="I14">
        <f t="shared" si="1"/>
        <v>2654895379992.1812</v>
      </c>
      <c r="J14" s="10">
        <f t="shared" si="2"/>
        <v>2.1514244000870032E-2</v>
      </c>
      <c r="K14" s="10">
        <f t="shared" si="3"/>
        <v>2.1748191955019047E-2</v>
      </c>
      <c r="L14" s="17">
        <f t="shared" si="4"/>
        <v>2717439</v>
      </c>
    </row>
    <row r="15" spans="1:12" x14ac:dyDescent="0.2">
      <c r="B15" s="16">
        <v>43009</v>
      </c>
      <c r="C15">
        <v>77790770</v>
      </c>
      <c r="D15" s="1">
        <v>76858850.238512173</v>
      </c>
      <c r="E15" s="17">
        <f t="shared" si="5"/>
        <v>931919.7614878267</v>
      </c>
      <c r="G15" s="33">
        <f>'Raw Data'!C194</f>
        <v>76678108</v>
      </c>
      <c r="H15">
        <f t="shared" si="0"/>
        <v>931919.7614878267</v>
      </c>
      <c r="I15">
        <f t="shared" si="1"/>
        <v>868474441851.52783</v>
      </c>
      <c r="J15" s="10">
        <f t="shared" si="2"/>
        <v>1.1979824360754196E-2</v>
      </c>
      <c r="K15" s="10">
        <f t="shared" si="3"/>
        <v>1.2052014871430665E-2</v>
      </c>
      <c r="L15" s="17">
        <f t="shared" si="4"/>
        <v>1112662</v>
      </c>
    </row>
    <row r="16" spans="1:12" x14ac:dyDescent="0.2">
      <c r="B16" s="16">
        <v>43040</v>
      </c>
      <c r="C16">
        <v>72625059</v>
      </c>
      <c r="D16" s="1">
        <v>71159787.611011356</v>
      </c>
      <c r="E16" s="17">
        <f t="shared" si="5"/>
        <v>1465271.3889886439</v>
      </c>
      <c r="G16" s="33">
        <f>'Raw Data'!C195</f>
        <v>70460064</v>
      </c>
      <c r="H16">
        <f t="shared" si="0"/>
        <v>1465271.3889886439</v>
      </c>
      <c r="I16">
        <f t="shared" si="1"/>
        <v>2147020243388.7097</v>
      </c>
      <c r="J16" s="10">
        <f t="shared" si="2"/>
        <v>2.0175837502433475E-2</v>
      </c>
      <c r="K16" s="10">
        <f t="shared" si="3"/>
        <v>2.0381443852045395E-2</v>
      </c>
      <c r="L16" s="17">
        <f t="shared" si="4"/>
        <v>2164995</v>
      </c>
    </row>
    <row r="17" spans="2:12" ht="16" thickBot="1" x14ac:dyDescent="0.25">
      <c r="B17" s="18">
        <v>43070</v>
      </c>
      <c r="C17" s="35">
        <v>77310983</v>
      </c>
      <c r="D17" s="36">
        <v>76572990.115608707</v>
      </c>
      <c r="E17" s="19">
        <f t="shared" si="5"/>
        <v>737992.88439129293</v>
      </c>
      <c r="G17" s="33">
        <f>'Raw Data'!C196</f>
        <v>75327877</v>
      </c>
      <c r="H17">
        <f t="shared" si="0"/>
        <v>737992.88439129293</v>
      </c>
      <c r="I17">
        <f t="shared" si="1"/>
        <v>544633497412.18024</v>
      </c>
      <c r="J17" s="10">
        <f t="shared" si="2"/>
        <v>9.5457702871439738E-3</v>
      </c>
      <c r="K17" s="10">
        <f t="shared" si="3"/>
        <v>9.5915496519817529E-3</v>
      </c>
      <c r="L17" s="17">
        <f t="shared" si="4"/>
        <v>1983106</v>
      </c>
    </row>
    <row r="18" spans="2:12" ht="16" thickBot="1" x14ac:dyDescent="0.25">
      <c r="G18" s="34"/>
      <c r="H18" s="36">
        <f>SUM(H6:H17)/COUNT(E6:E17)</f>
        <v>1206087.880146439</v>
      </c>
      <c r="I18" s="36">
        <f>SUM(I6:I17)/COUNT(E6:E17)</f>
        <v>2051385022218.4773</v>
      </c>
      <c r="J18" s="37">
        <f>SUM(J6:J17)/COUNT(E6:E17)</f>
        <v>1.5540545921574113E-2</v>
      </c>
      <c r="K18" s="37">
        <f>SUM(K6:K17)/COUNT(E6:E17)</f>
        <v>1.5480173289162602E-2</v>
      </c>
      <c r="L18" s="38">
        <f>AVERAGE(L6:L17)</f>
        <v>2537101</v>
      </c>
    </row>
    <row r="19" spans="2:12" x14ac:dyDescent="0.2">
      <c r="H19" s="1"/>
      <c r="I19" s="1"/>
      <c r="J19" s="6"/>
      <c r="K19" s="6"/>
      <c r="L19" s="1"/>
    </row>
    <row r="20" spans="2:12" ht="16" thickBot="1" x14ac:dyDescent="0.25"/>
    <row r="21" spans="2:12" ht="19" x14ac:dyDescent="0.25">
      <c r="G21" s="58" t="s">
        <v>36</v>
      </c>
      <c r="H21" s="59"/>
      <c r="I21" s="60"/>
    </row>
    <row r="22" spans="2:12" x14ac:dyDescent="0.2">
      <c r="G22" s="25" t="s">
        <v>19</v>
      </c>
      <c r="H22" s="11" t="s">
        <v>13</v>
      </c>
      <c r="I22" s="26">
        <f>H18</f>
        <v>1206087.880146439</v>
      </c>
    </row>
    <row r="23" spans="2:12" ht="16" x14ac:dyDescent="0.2">
      <c r="G23" s="27" t="s">
        <v>20</v>
      </c>
      <c r="H23" s="11" t="s">
        <v>14</v>
      </c>
      <c r="I23" s="28">
        <f>I18</f>
        <v>2051385022218.4773</v>
      </c>
    </row>
    <row r="24" spans="2:12" ht="30" x14ac:dyDescent="0.2">
      <c r="G24" s="29" t="s">
        <v>21</v>
      </c>
      <c r="H24" s="11" t="s">
        <v>15</v>
      </c>
      <c r="I24" s="30">
        <f>J18</f>
        <v>1.5540545921574113E-2</v>
      </c>
    </row>
    <row r="25" spans="2:12" ht="30" x14ac:dyDescent="0.2">
      <c r="G25" s="31" t="s">
        <v>22</v>
      </c>
      <c r="H25" s="12" t="s">
        <v>17</v>
      </c>
      <c r="I25" s="13">
        <f>K18</f>
        <v>1.5480173289162602E-2</v>
      </c>
    </row>
    <row r="26" spans="2:12" ht="30" x14ac:dyDescent="0.2">
      <c r="G26" s="32" t="s">
        <v>31</v>
      </c>
      <c r="H26" s="14" t="s">
        <v>32</v>
      </c>
      <c r="I26" s="15">
        <f>H18/L18</f>
        <v>0.47538031798751368</v>
      </c>
    </row>
  </sheetData>
  <mergeCells count="4">
    <mergeCell ref="G21:I21"/>
    <mergeCell ref="B2:L2"/>
    <mergeCell ref="B4:E4"/>
    <mergeCell ref="G4:L4"/>
  </mergeCells>
  <conditionalFormatting sqref="E6:E17">
    <cfRule type="cellIs" dxfId="0" priority="1" operator="lessThan">
      <formula>0</formula>
    </cfRule>
  </conditionalFormatting>
  <pageMargins left="0.25" right="0.25" top="0.75" bottom="0.75" header="0.3" footer="0.3"/>
  <pageSetup scale="68" orientation="landscape" horizontalDpi="0" verticalDpi="0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0844-E262-499E-B064-DDC1D47FC5EA}">
  <sheetPr>
    <pageSetUpPr fitToPage="1"/>
  </sheetPr>
  <dimension ref="B3:V207"/>
  <sheetViews>
    <sheetView zoomScale="90" workbookViewId="0">
      <pane xSplit="1" ySplit="3" topLeftCell="I4" activePane="bottomRight" state="frozen"/>
      <selection pane="topRight" activeCell="B1" sqref="B1"/>
      <selection pane="bottomLeft" activeCell="A4" sqref="A4"/>
      <selection pane="bottomRight" activeCell="M26" sqref="M26"/>
    </sheetView>
  </sheetViews>
  <sheetFormatPr baseColWidth="10" defaultColWidth="8.83203125" defaultRowHeight="15" x14ac:dyDescent="0.2"/>
  <cols>
    <col min="2" max="2" width="10.6640625" bestFit="1" customWidth="1"/>
    <col min="3" max="3" width="23.6640625" customWidth="1"/>
    <col min="4" max="4" width="33.5" bestFit="1" customWidth="1"/>
    <col min="5" max="5" width="48.6640625" bestFit="1" customWidth="1"/>
    <col min="6" max="6" width="48.83203125" bestFit="1" customWidth="1"/>
    <col min="12" max="12" width="19" bestFit="1" customWidth="1"/>
    <col min="13" max="13" width="26.83203125" bestFit="1" customWidth="1"/>
    <col min="14" max="16" width="40" bestFit="1" customWidth="1"/>
  </cols>
  <sheetData>
    <row r="3" spans="2:22" ht="26" x14ac:dyDescent="0.3">
      <c r="B3" t="s">
        <v>0</v>
      </c>
      <c r="C3" t="s">
        <v>1</v>
      </c>
      <c r="D3" t="s">
        <v>25</v>
      </c>
      <c r="E3" t="s">
        <v>26</v>
      </c>
      <c r="F3" t="s">
        <v>27</v>
      </c>
      <c r="L3" s="68" t="s">
        <v>42</v>
      </c>
      <c r="M3" s="68"/>
      <c r="N3" s="68"/>
      <c r="O3" s="68"/>
      <c r="P3" s="68"/>
      <c r="Q3" s="55"/>
      <c r="R3" s="55"/>
      <c r="S3" s="55"/>
      <c r="T3" s="55"/>
      <c r="U3" s="55"/>
      <c r="V3" s="55"/>
    </row>
    <row r="4" spans="2:22" x14ac:dyDescent="0.2">
      <c r="B4" s="2">
        <v>36892</v>
      </c>
      <c r="C4">
        <v>49843099</v>
      </c>
      <c r="L4" s="44" t="s">
        <v>0</v>
      </c>
      <c r="M4" s="45" t="s">
        <v>1</v>
      </c>
      <c r="N4" s="45" t="s">
        <v>25</v>
      </c>
      <c r="O4" s="45" t="s">
        <v>26</v>
      </c>
      <c r="P4" s="48" t="s">
        <v>27</v>
      </c>
    </row>
    <row r="5" spans="2:22" x14ac:dyDescent="0.2">
      <c r="B5" s="2">
        <v>36923</v>
      </c>
      <c r="C5">
        <v>49931931</v>
      </c>
      <c r="L5" s="49">
        <v>42705</v>
      </c>
      <c r="M5" s="47">
        <v>75327877</v>
      </c>
      <c r="N5" s="47">
        <v>75327877</v>
      </c>
      <c r="O5" s="50">
        <v>75327877</v>
      </c>
      <c r="P5" s="51">
        <v>75327877</v>
      </c>
    </row>
    <row r="6" spans="2:22" x14ac:dyDescent="0.2">
      <c r="B6" s="2">
        <v>36951</v>
      </c>
      <c r="C6">
        <v>61478163</v>
      </c>
      <c r="L6" s="52">
        <v>42736</v>
      </c>
      <c r="M6" s="46"/>
      <c r="N6" s="46">
        <f t="shared" ref="N6:N17" si="0">_xlfn.FORECAST.ETS(L6,$C$4:$C$195,$B$4:$B$195,1,1)</f>
        <v>70249426.222775832</v>
      </c>
      <c r="O6" s="53">
        <f t="shared" ref="O6:O17" si="1">N6-_xlfn.FORECAST.ETS.CONFINT(L6,$C$4:$C$195,$B$4:$B$195,0.95,1,1)</f>
        <v>66497179.860109925</v>
      </c>
      <c r="P6" s="54">
        <f t="shared" ref="P6:P17" si="2">N6+_xlfn.FORECAST.ETS.CONFINT(L6,$C$4:$C$195,$B$4:$B$195,0.95,1,1)</f>
        <v>74001672.585441738</v>
      </c>
    </row>
    <row r="7" spans="2:22" x14ac:dyDescent="0.2">
      <c r="B7" s="2">
        <v>36982</v>
      </c>
      <c r="C7">
        <v>58981617</v>
      </c>
      <c r="L7" s="49">
        <v>42767</v>
      </c>
      <c r="M7" s="47"/>
      <c r="N7" s="47">
        <f t="shared" si="0"/>
        <v>65538427.442013696</v>
      </c>
      <c r="O7" s="50">
        <f t="shared" si="1"/>
        <v>60845867.180749603</v>
      </c>
      <c r="P7" s="51">
        <f t="shared" si="2"/>
        <v>70230987.703277797</v>
      </c>
    </row>
    <row r="8" spans="2:22" x14ac:dyDescent="0.2">
      <c r="B8" s="2">
        <v>37012</v>
      </c>
      <c r="C8">
        <v>61223861</v>
      </c>
      <c r="L8" s="52">
        <v>42795</v>
      </c>
      <c r="M8" s="46"/>
      <c r="N8" s="46">
        <f t="shared" si="0"/>
        <v>81546985.573825017</v>
      </c>
      <c r="O8" s="53">
        <f t="shared" si="1"/>
        <v>76071398.654392734</v>
      </c>
      <c r="P8" s="54">
        <f t="shared" si="2"/>
        <v>87022572.493257299</v>
      </c>
    </row>
    <row r="9" spans="2:22" x14ac:dyDescent="0.2">
      <c r="B9" s="2">
        <v>37043</v>
      </c>
      <c r="C9">
        <v>65601574</v>
      </c>
      <c r="L9" s="49">
        <v>42826</v>
      </c>
      <c r="M9" s="47"/>
      <c r="N9" s="47">
        <f t="shared" si="0"/>
        <v>78563463.717985168</v>
      </c>
      <c r="O9" s="50">
        <f t="shared" si="1"/>
        <v>72401875.299011216</v>
      </c>
      <c r="P9" s="51">
        <f t="shared" si="2"/>
        <v>84725052.136959121</v>
      </c>
    </row>
    <row r="10" spans="2:22" x14ac:dyDescent="0.2">
      <c r="B10" s="2">
        <v>37073</v>
      </c>
      <c r="C10">
        <v>67898320</v>
      </c>
      <c r="L10" s="52">
        <v>42856</v>
      </c>
      <c r="M10" s="46"/>
      <c r="N10" s="46">
        <f t="shared" si="0"/>
        <v>82493691.246419594</v>
      </c>
      <c r="O10" s="53">
        <f t="shared" si="1"/>
        <v>75713609.450303227</v>
      </c>
      <c r="P10" s="54">
        <f t="shared" si="2"/>
        <v>89273773.042535961</v>
      </c>
    </row>
    <row r="11" spans="2:22" x14ac:dyDescent="0.2">
      <c r="B11" s="2">
        <v>37104</v>
      </c>
      <c r="C11">
        <v>67028338</v>
      </c>
      <c r="L11" s="49">
        <v>42887</v>
      </c>
      <c r="M11" s="47"/>
      <c r="N11" s="47">
        <f t="shared" si="0"/>
        <v>86278758.784496516</v>
      </c>
      <c r="O11" s="50">
        <f t="shared" si="1"/>
        <v>78930623.495693848</v>
      </c>
      <c r="P11" s="51">
        <f t="shared" si="2"/>
        <v>93626894.073299184</v>
      </c>
    </row>
    <row r="12" spans="2:22" x14ac:dyDescent="0.2">
      <c r="B12" s="2">
        <v>37135</v>
      </c>
      <c r="C12">
        <v>56441629</v>
      </c>
      <c r="L12" s="52">
        <v>42917</v>
      </c>
      <c r="M12" s="46"/>
      <c r="N12" s="46">
        <f t="shared" si="0"/>
        <v>90212105.269858345</v>
      </c>
      <c r="O12" s="53">
        <f t="shared" si="1"/>
        <v>82335434.070354372</v>
      </c>
      <c r="P12" s="54">
        <f t="shared" si="2"/>
        <v>98088776.469362319</v>
      </c>
    </row>
    <row r="13" spans="2:22" x14ac:dyDescent="0.2">
      <c r="B13" s="2">
        <v>37165</v>
      </c>
      <c r="C13">
        <v>58834210</v>
      </c>
      <c r="L13" s="49">
        <v>42948</v>
      </c>
      <c r="M13" s="47"/>
      <c r="N13" s="47">
        <f t="shared" si="0"/>
        <v>86987997.408369198</v>
      </c>
      <c r="O13" s="50">
        <f t="shared" si="1"/>
        <v>78614819.504587442</v>
      </c>
      <c r="P13" s="51">
        <f t="shared" si="2"/>
        <v>95361175.312150955</v>
      </c>
    </row>
    <row r="14" spans="2:22" x14ac:dyDescent="0.2">
      <c r="B14" s="2">
        <v>37196</v>
      </c>
      <c r="C14">
        <v>56283261</v>
      </c>
      <c r="L14" s="52">
        <v>42979</v>
      </c>
      <c r="M14" s="46"/>
      <c r="N14" s="46">
        <f t="shared" si="0"/>
        <v>74105787.03014414</v>
      </c>
      <c r="O14" s="53">
        <f t="shared" si="1"/>
        <v>65262733.403081641</v>
      </c>
      <c r="P14" s="54">
        <f t="shared" si="2"/>
        <v>82948840.65720664</v>
      </c>
    </row>
    <row r="15" spans="2:22" x14ac:dyDescent="0.2">
      <c r="B15" s="2">
        <v>37226</v>
      </c>
      <c r="C15">
        <v>55380280</v>
      </c>
      <c r="L15" s="49">
        <v>43009</v>
      </c>
      <c r="M15" s="47"/>
      <c r="N15" s="47">
        <f t="shared" si="0"/>
        <v>76858850.238512173</v>
      </c>
      <c r="O15" s="50">
        <f t="shared" si="1"/>
        <v>67568508.744682491</v>
      </c>
      <c r="P15" s="51">
        <f t="shared" si="2"/>
        <v>86149191.732341856</v>
      </c>
    </row>
    <row r="16" spans="2:22" x14ac:dyDescent="0.2">
      <c r="B16" s="2">
        <v>37257</v>
      </c>
      <c r="C16">
        <v>53129922</v>
      </c>
      <c r="L16" s="52">
        <v>43040</v>
      </c>
      <c r="M16" s="46"/>
      <c r="N16" s="46">
        <f t="shared" si="0"/>
        <v>71159787.611011356</v>
      </c>
      <c r="O16" s="53">
        <f t="shared" si="1"/>
        <v>61441625.27290979</v>
      </c>
      <c r="P16" s="54">
        <f t="shared" si="2"/>
        <v>80877949.949112922</v>
      </c>
    </row>
    <row r="17" spans="2:16" x14ac:dyDescent="0.2">
      <c r="B17" s="2">
        <v>37288</v>
      </c>
      <c r="C17">
        <v>49992995</v>
      </c>
      <c r="L17" s="49">
        <v>43070</v>
      </c>
      <c r="M17" s="47"/>
      <c r="N17" s="47">
        <f t="shared" si="0"/>
        <v>76572990.115608707</v>
      </c>
      <c r="O17" s="50">
        <f t="shared" si="1"/>
        <v>66444005.562210709</v>
      </c>
      <c r="P17" s="51">
        <f t="shared" si="2"/>
        <v>86701974.669006705</v>
      </c>
    </row>
    <row r="18" spans="2:16" x14ac:dyDescent="0.2">
      <c r="B18" s="2">
        <v>37316</v>
      </c>
      <c r="C18">
        <v>62323049</v>
      </c>
    </row>
    <row r="19" spans="2:16" x14ac:dyDescent="0.2">
      <c r="B19" s="2">
        <v>37347</v>
      </c>
      <c r="C19">
        <v>59801567</v>
      </c>
    </row>
    <row r="20" spans="2:16" x14ac:dyDescent="0.2">
      <c r="B20" s="2">
        <v>37377</v>
      </c>
      <c r="C20">
        <v>60246478</v>
      </c>
    </row>
    <row r="21" spans="2:16" x14ac:dyDescent="0.2">
      <c r="B21" s="2">
        <v>37408</v>
      </c>
      <c r="C21">
        <v>64987598</v>
      </c>
    </row>
    <row r="22" spans="2:16" x14ac:dyDescent="0.2">
      <c r="B22" s="2">
        <v>37438</v>
      </c>
      <c r="C22">
        <v>68573410</v>
      </c>
    </row>
    <row r="23" spans="2:16" x14ac:dyDescent="0.2">
      <c r="B23" s="2">
        <v>37469</v>
      </c>
      <c r="C23">
        <v>69003617</v>
      </c>
    </row>
    <row r="24" spans="2:16" x14ac:dyDescent="0.2">
      <c r="B24" s="2">
        <v>37500</v>
      </c>
      <c r="C24">
        <v>39106905</v>
      </c>
    </row>
    <row r="25" spans="2:16" x14ac:dyDescent="0.2">
      <c r="B25" s="2">
        <v>37530</v>
      </c>
      <c r="C25">
        <v>44271037</v>
      </c>
    </row>
    <row r="26" spans="2:16" x14ac:dyDescent="0.2">
      <c r="B26" s="2">
        <v>37561</v>
      </c>
      <c r="C26">
        <v>45245063</v>
      </c>
    </row>
    <row r="27" spans="2:16" x14ac:dyDescent="0.2">
      <c r="B27" s="2">
        <v>37591</v>
      </c>
      <c r="C27">
        <v>48167518</v>
      </c>
    </row>
    <row r="28" spans="2:16" x14ac:dyDescent="0.2">
      <c r="B28" s="2">
        <v>37622</v>
      </c>
      <c r="C28">
        <v>46587854</v>
      </c>
    </row>
    <row r="29" spans="2:16" x14ac:dyDescent="0.2">
      <c r="B29" s="2">
        <v>37653</v>
      </c>
      <c r="C29">
        <v>45157584</v>
      </c>
    </row>
    <row r="30" spans="2:16" x14ac:dyDescent="0.2">
      <c r="B30" s="2">
        <v>37681</v>
      </c>
      <c r="C30">
        <v>57423396</v>
      </c>
    </row>
    <row r="31" spans="2:16" x14ac:dyDescent="0.2">
      <c r="B31" s="2">
        <v>37712</v>
      </c>
      <c r="C31">
        <v>53013179</v>
      </c>
    </row>
    <row r="32" spans="2:16" x14ac:dyDescent="0.2">
      <c r="B32" s="2">
        <v>37742</v>
      </c>
      <c r="C32">
        <v>55663570</v>
      </c>
    </row>
    <row r="33" spans="2:3" x14ac:dyDescent="0.2">
      <c r="B33" s="2">
        <v>37773</v>
      </c>
      <c r="C33">
        <v>60224150</v>
      </c>
    </row>
    <row r="34" spans="2:3" x14ac:dyDescent="0.2">
      <c r="B34" s="2">
        <v>37803</v>
      </c>
      <c r="C34">
        <v>63828500</v>
      </c>
    </row>
    <row r="35" spans="2:3" x14ac:dyDescent="0.2">
      <c r="B35" s="2">
        <v>37834</v>
      </c>
      <c r="C35">
        <v>63657944</v>
      </c>
    </row>
    <row r="36" spans="2:3" x14ac:dyDescent="0.2">
      <c r="B36" s="2">
        <v>37865</v>
      </c>
      <c r="C36">
        <v>49270915</v>
      </c>
    </row>
    <row r="37" spans="2:3" x14ac:dyDescent="0.2">
      <c r="B37" s="2">
        <v>37895</v>
      </c>
      <c r="C37">
        <v>54019748</v>
      </c>
    </row>
    <row r="38" spans="2:3" x14ac:dyDescent="0.2">
      <c r="B38" s="2">
        <v>37926</v>
      </c>
      <c r="C38">
        <v>50106815</v>
      </c>
    </row>
    <row r="39" spans="2:3" x14ac:dyDescent="0.2">
      <c r="B39" s="2">
        <v>37956</v>
      </c>
      <c r="C39">
        <v>56656595</v>
      </c>
    </row>
    <row r="40" spans="2:3" x14ac:dyDescent="0.2">
      <c r="B40" s="2">
        <v>37987</v>
      </c>
      <c r="C40">
        <v>51197174</v>
      </c>
    </row>
    <row r="41" spans="2:3" x14ac:dyDescent="0.2">
      <c r="B41" s="2">
        <v>38018</v>
      </c>
      <c r="C41">
        <v>47040806</v>
      </c>
    </row>
    <row r="42" spans="2:3" x14ac:dyDescent="0.2">
      <c r="B42" s="2">
        <v>38047</v>
      </c>
      <c r="C42">
        <v>56766580</v>
      </c>
    </row>
    <row r="43" spans="2:3" x14ac:dyDescent="0.2">
      <c r="B43" s="2">
        <v>38078</v>
      </c>
      <c r="C43">
        <v>51857453</v>
      </c>
    </row>
    <row r="44" spans="2:3" x14ac:dyDescent="0.2">
      <c r="B44" s="2">
        <v>38108</v>
      </c>
      <c r="C44">
        <v>54335598</v>
      </c>
    </row>
    <row r="45" spans="2:3" x14ac:dyDescent="0.2">
      <c r="B45" s="2">
        <v>38139</v>
      </c>
      <c r="C45">
        <v>60272900</v>
      </c>
    </row>
    <row r="46" spans="2:3" x14ac:dyDescent="0.2">
      <c r="B46" s="2">
        <v>38169</v>
      </c>
      <c r="C46">
        <v>65962215</v>
      </c>
    </row>
    <row r="47" spans="2:3" x14ac:dyDescent="0.2">
      <c r="B47" s="2">
        <v>38200</v>
      </c>
      <c r="C47">
        <v>64989766</v>
      </c>
    </row>
    <row r="48" spans="2:3" x14ac:dyDescent="0.2">
      <c r="B48" s="2">
        <v>38231</v>
      </c>
      <c r="C48">
        <v>52121480</v>
      </c>
    </row>
    <row r="49" spans="2:3" x14ac:dyDescent="0.2">
      <c r="B49" s="2">
        <v>38261</v>
      </c>
      <c r="C49">
        <v>56724551</v>
      </c>
    </row>
    <row r="50" spans="2:3" x14ac:dyDescent="0.2">
      <c r="B50" s="2">
        <v>38292</v>
      </c>
      <c r="C50">
        <v>54128776</v>
      </c>
    </row>
    <row r="51" spans="2:3" x14ac:dyDescent="0.2">
      <c r="B51" s="2">
        <v>38322</v>
      </c>
      <c r="C51">
        <v>58739845</v>
      </c>
    </row>
    <row r="52" spans="2:3" x14ac:dyDescent="0.2">
      <c r="B52" s="2">
        <v>38353</v>
      </c>
      <c r="C52">
        <v>53979787</v>
      </c>
    </row>
    <row r="53" spans="2:3" x14ac:dyDescent="0.2">
      <c r="B53" s="2">
        <v>38384</v>
      </c>
      <c r="C53">
        <v>53179693</v>
      </c>
    </row>
    <row r="54" spans="2:3" x14ac:dyDescent="0.2">
      <c r="B54" s="2">
        <v>38412</v>
      </c>
      <c r="C54">
        <v>64035864</v>
      </c>
    </row>
    <row r="55" spans="2:3" x14ac:dyDescent="0.2">
      <c r="B55" s="2">
        <v>38443</v>
      </c>
      <c r="C55">
        <v>62340117</v>
      </c>
    </row>
    <row r="56" spans="2:3" x14ac:dyDescent="0.2">
      <c r="B56" s="2">
        <v>38473</v>
      </c>
      <c r="C56">
        <v>62530704</v>
      </c>
    </row>
    <row r="57" spans="2:3" x14ac:dyDescent="0.2">
      <c r="B57" s="2">
        <v>38504</v>
      </c>
      <c r="C57">
        <v>68866397</v>
      </c>
    </row>
    <row r="58" spans="2:3" x14ac:dyDescent="0.2">
      <c r="B58" s="2">
        <v>38534</v>
      </c>
      <c r="C58">
        <v>73335889</v>
      </c>
    </row>
    <row r="59" spans="2:3" x14ac:dyDescent="0.2">
      <c r="B59" s="2">
        <v>38565</v>
      </c>
      <c r="C59">
        <v>70961522</v>
      </c>
    </row>
    <row r="60" spans="2:3" x14ac:dyDescent="0.2">
      <c r="B60" s="2">
        <v>38596</v>
      </c>
      <c r="C60">
        <v>57881041</v>
      </c>
    </row>
    <row r="61" spans="2:3" x14ac:dyDescent="0.2">
      <c r="B61" s="2">
        <v>38626</v>
      </c>
      <c r="C61">
        <v>63021143</v>
      </c>
    </row>
    <row r="62" spans="2:3" x14ac:dyDescent="0.2">
      <c r="B62" s="2">
        <v>38657</v>
      </c>
      <c r="C62">
        <v>59453942</v>
      </c>
    </row>
    <row r="63" spans="2:3" x14ac:dyDescent="0.2">
      <c r="B63" s="2">
        <v>38687</v>
      </c>
      <c r="C63">
        <v>62680310</v>
      </c>
    </row>
    <row r="64" spans="2:3" x14ac:dyDescent="0.2">
      <c r="B64" s="2">
        <v>38718</v>
      </c>
      <c r="C64">
        <v>59629608</v>
      </c>
    </row>
    <row r="65" spans="2:3" x14ac:dyDescent="0.2">
      <c r="B65" s="2">
        <v>38749</v>
      </c>
      <c r="C65">
        <v>55795165</v>
      </c>
    </row>
    <row r="66" spans="2:3" x14ac:dyDescent="0.2">
      <c r="B66" s="2">
        <v>38777</v>
      </c>
      <c r="C66">
        <v>70595861</v>
      </c>
    </row>
    <row r="67" spans="2:3" x14ac:dyDescent="0.2">
      <c r="B67" s="2">
        <v>38808</v>
      </c>
      <c r="C67">
        <v>65145551</v>
      </c>
    </row>
    <row r="68" spans="2:3" x14ac:dyDescent="0.2">
      <c r="B68" s="2">
        <v>38838</v>
      </c>
      <c r="C68">
        <v>68268899</v>
      </c>
    </row>
    <row r="69" spans="2:3" x14ac:dyDescent="0.2">
      <c r="B69" s="2">
        <v>38869</v>
      </c>
      <c r="C69">
        <v>72952959</v>
      </c>
    </row>
    <row r="70" spans="2:3" x14ac:dyDescent="0.2">
      <c r="B70" s="2">
        <v>38899</v>
      </c>
      <c r="C70">
        <v>77432998</v>
      </c>
    </row>
    <row r="71" spans="2:3" x14ac:dyDescent="0.2">
      <c r="B71" s="2">
        <v>38930</v>
      </c>
      <c r="C71">
        <v>73778918</v>
      </c>
    </row>
    <row r="72" spans="2:3" x14ac:dyDescent="0.2">
      <c r="B72" s="2">
        <v>38961</v>
      </c>
      <c r="C72">
        <v>62046798</v>
      </c>
    </row>
    <row r="73" spans="2:3" x14ac:dyDescent="0.2">
      <c r="B73" s="2">
        <v>38991</v>
      </c>
      <c r="C73">
        <v>63640895</v>
      </c>
    </row>
    <row r="74" spans="2:3" x14ac:dyDescent="0.2">
      <c r="B74" s="2">
        <v>39022</v>
      </c>
      <c r="C74">
        <v>61518984</v>
      </c>
    </row>
    <row r="75" spans="2:3" x14ac:dyDescent="0.2">
      <c r="B75" s="2">
        <v>39052</v>
      </c>
      <c r="C75">
        <v>64289340</v>
      </c>
    </row>
    <row r="76" spans="2:3" x14ac:dyDescent="0.2">
      <c r="B76" s="2">
        <v>39083</v>
      </c>
      <c r="C76">
        <v>61035027</v>
      </c>
    </row>
    <row r="77" spans="2:3" x14ac:dyDescent="0.2">
      <c r="B77" s="2">
        <v>39114</v>
      </c>
      <c r="C77">
        <v>56729212</v>
      </c>
    </row>
    <row r="78" spans="2:3" x14ac:dyDescent="0.2">
      <c r="B78" s="2">
        <v>39142</v>
      </c>
      <c r="C78">
        <v>70799794</v>
      </c>
    </row>
    <row r="79" spans="2:3" x14ac:dyDescent="0.2">
      <c r="B79" s="2">
        <v>39173</v>
      </c>
      <c r="C79">
        <v>68120559</v>
      </c>
    </row>
    <row r="80" spans="2:3" x14ac:dyDescent="0.2">
      <c r="B80" s="2">
        <v>39203</v>
      </c>
      <c r="C80">
        <v>69352606</v>
      </c>
    </row>
    <row r="81" spans="2:3" x14ac:dyDescent="0.2">
      <c r="B81" s="2">
        <v>39234</v>
      </c>
      <c r="C81">
        <v>74099238</v>
      </c>
    </row>
    <row r="82" spans="2:3" x14ac:dyDescent="0.2">
      <c r="B82" s="2">
        <v>39264</v>
      </c>
      <c r="C82">
        <v>77798621</v>
      </c>
    </row>
    <row r="83" spans="2:3" x14ac:dyDescent="0.2">
      <c r="B83" s="2">
        <v>39295</v>
      </c>
      <c r="C83">
        <v>74227051</v>
      </c>
    </row>
    <row r="84" spans="2:3" x14ac:dyDescent="0.2">
      <c r="B84" s="2">
        <v>39326</v>
      </c>
      <c r="C84">
        <v>62345744</v>
      </c>
    </row>
    <row r="85" spans="2:3" x14ac:dyDescent="0.2">
      <c r="B85" s="2">
        <v>39356</v>
      </c>
      <c r="C85">
        <v>66082164</v>
      </c>
    </row>
    <row r="86" spans="2:3" x14ac:dyDescent="0.2">
      <c r="B86" s="2">
        <v>39387</v>
      </c>
      <c r="C86">
        <v>63548732</v>
      </c>
    </row>
    <row r="87" spans="2:3" x14ac:dyDescent="0.2">
      <c r="B87" s="2">
        <v>39417</v>
      </c>
      <c r="C87">
        <v>65980782</v>
      </c>
    </row>
    <row r="88" spans="2:3" x14ac:dyDescent="0.2">
      <c r="B88" s="2">
        <v>39448</v>
      </c>
      <c r="C88">
        <v>63016014</v>
      </c>
    </row>
    <row r="89" spans="2:3" x14ac:dyDescent="0.2">
      <c r="B89" s="2">
        <v>39479</v>
      </c>
      <c r="C89">
        <v>57793832</v>
      </c>
    </row>
    <row r="90" spans="2:3" x14ac:dyDescent="0.2">
      <c r="B90" s="2">
        <v>39508</v>
      </c>
      <c r="C90">
        <v>72700241</v>
      </c>
    </row>
    <row r="91" spans="2:3" x14ac:dyDescent="0.2">
      <c r="B91" s="2">
        <v>39539</v>
      </c>
      <c r="C91">
        <v>69836157</v>
      </c>
    </row>
    <row r="92" spans="2:3" x14ac:dyDescent="0.2">
      <c r="B92" s="2">
        <v>39569</v>
      </c>
      <c r="C92">
        <v>71933108</v>
      </c>
    </row>
    <row r="93" spans="2:3" x14ac:dyDescent="0.2">
      <c r="B93" s="2">
        <v>39600</v>
      </c>
      <c r="C93">
        <v>76926452</v>
      </c>
    </row>
    <row r="94" spans="2:3" x14ac:dyDescent="0.2">
      <c r="B94" s="2">
        <v>39630</v>
      </c>
      <c r="C94">
        <v>80988340</v>
      </c>
    </row>
    <row r="95" spans="2:3" x14ac:dyDescent="0.2">
      <c r="B95" s="2">
        <v>39661</v>
      </c>
      <c r="C95">
        <v>79439827</v>
      </c>
    </row>
    <row r="96" spans="2:3" x14ac:dyDescent="0.2">
      <c r="B96" s="2">
        <v>39692</v>
      </c>
      <c r="C96">
        <v>65913314</v>
      </c>
    </row>
    <row r="97" spans="2:3" x14ac:dyDescent="0.2">
      <c r="B97" s="2">
        <v>39722</v>
      </c>
      <c r="C97">
        <v>69445349</v>
      </c>
    </row>
    <row r="98" spans="2:3" x14ac:dyDescent="0.2">
      <c r="B98" s="2">
        <v>39753</v>
      </c>
      <c r="C98">
        <v>66250428</v>
      </c>
    </row>
    <row r="99" spans="2:3" x14ac:dyDescent="0.2">
      <c r="B99" s="2">
        <v>39783</v>
      </c>
      <c r="C99">
        <v>67782533</v>
      </c>
    </row>
    <row r="100" spans="2:3" x14ac:dyDescent="0.2">
      <c r="B100" s="2">
        <v>39814</v>
      </c>
      <c r="C100">
        <v>64667105</v>
      </c>
    </row>
    <row r="101" spans="2:3" x14ac:dyDescent="0.2">
      <c r="B101" s="2">
        <v>39845</v>
      </c>
      <c r="C101">
        <v>61504425</v>
      </c>
    </row>
    <row r="102" spans="2:3" x14ac:dyDescent="0.2">
      <c r="B102" s="2">
        <v>39873</v>
      </c>
      <c r="C102">
        <v>74575531</v>
      </c>
    </row>
    <row r="103" spans="2:3" x14ac:dyDescent="0.2">
      <c r="B103" s="2">
        <v>39904</v>
      </c>
      <c r="C103">
        <v>68906882</v>
      </c>
    </row>
    <row r="104" spans="2:3" x14ac:dyDescent="0.2">
      <c r="B104" s="2">
        <v>39934</v>
      </c>
      <c r="C104">
        <v>72725750</v>
      </c>
    </row>
    <row r="105" spans="2:3" x14ac:dyDescent="0.2">
      <c r="B105" s="2">
        <v>39965</v>
      </c>
      <c r="C105">
        <v>76162104</v>
      </c>
    </row>
    <row r="106" spans="2:3" x14ac:dyDescent="0.2">
      <c r="B106" s="2">
        <v>39995</v>
      </c>
      <c r="C106">
        <v>79707545</v>
      </c>
    </row>
    <row r="107" spans="2:3" x14ac:dyDescent="0.2">
      <c r="B107" s="2">
        <v>40026</v>
      </c>
      <c r="C107">
        <v>77300568</v>
      </c>
    </row>
    <row r="108" spans="2:3" x14ac:dyDescent="0.2">
      <c r="B108" s="2">
        <v>40057</v>
      </c>
      <c r="C108">
        <v>61198749</v>
      </c>
    </row>
    <row r="109" spans="2:3" x14ac:dyDescent="0.2">
      <c r="B109" s="2">
        <v>40087</v>
      </c>
      <c r="C109">
        <v>65018204</v>
      </c>
    </row>
    <row r="110" spans="2:3" x14ac:dyDescent="0.2">
      <c r="B110" s="2">
        <v>40118</v>
      </c>
      <c r="C110">
        <v>58512623</v>
      </c>
    </row>
    <row r="111" spans="2:3" x14ac:dyDescent="0.2">
      <c r="B111" s="2">
        <v>40148</v>
      </c>
      <c r="C111">
        <v>63503416</v>
      </c>
    </row>
    <row r="112" spans="2:3" x14ac:dyDescent="0.2">
      <c r="B112" s="2">
        <v>40179</v>
      </c>
      <c r="C112">
        <v>58373786</v>
      </c>
    </row>
    <row r="113" spans="2:3" x14ac:dyDescent="0.2">
      <c r="B113" s="2">
        <v>40210</v>
      </c>
      <c r="C113">
        <v>53506580</v>
      </c>
    </row>
    <row r="114" spans="2:3" x14ac:dyDescent="0.2">
      <c r="B114" s="2">
        <v>40238</v>
      </c>
      <c r="C114">
        <v>66027342</v>
      </c>
    </row>
    <row r="115" spans="2:3" x14ac:dyDescent="0.2">
      <c r="B115" s="2">
        <v>40269</v>
      </c>
      <c r="C115">
        <v>65166301</v>
      </c>
    </row>
    <row r="116" spans="2:3" x14ac:dyDescent="0.2">
      <c r="B116" s="2">
        <v>40299</v>
      </c>
      <c r="C116">
        <v>65868255</v>
      </c>
    </row>
    <row r="117" spans="2:3" x14ac:dyDescent="0.2">
      <c r="B117" s="2">
        <v>40330</v>
      </c>
      <c r="C117">
        <v>71350228</v>
      </c>
    </row>
    <row r="118" spans="2:3" x14ac:dyDescent="0.2">
      <c r="B118" s="2">
        <v>40360</v>
      </c>
      <c r="C118">
        <v>77136799</v>
      </c>
    </row>
    <row r="119" spans="2:3" x14ac:dyDescent="0.2">
      <c r="B119" s="2">
        <v>40391</v>
      </c>
      <c r="C119">
        <v>74614772</v>
      </c>
    </row>
    <row r="120" spans="2:3" x14ac:dyDescent="0.2">
      <c r="B120" s="2">
        <v>40422</v>
      </c>
      <c r="C120">
        <v>61435354</v>
      </c>
    </row>
    <row r="121" spans="2:3" x14ac:dyDescent="0.2">
      <c r="B121" s="2">
        <v>40452</v>
      </c>
      <c r="C121">
        <v>64274740</v>
      </c>
    </row>
    <row r="122" spans="2:3" x14ac:dyDescent="0.2">
      <c r="B122" s="2">
        <v>40483</v>
      </c>
      <c r="C122">
        <v>59011015</v>
      </c>
    </row>
    <row r="123" spans="2:3" x14ac:dyDescent="0.2">
      <c r="B123" s="2">
        <v>40513</v>
      </c>
      <c r="C123">
        <v>63231672</v>
      </c>
    </row>
    <row r="124" spans="2:3" x14ac:dyDescent="0.2">
      <c r="B124" s="2">
        <v>40544</v>
      </c>
      <c r="C124">
        <v>59651062</v>
      </c>
    </row>
    <row r="125" spans="2:3" x14ac:dyDescent="0.2">
      <c r="B125" s="2">
        <v>40575</v>
      </c>
      <c r="C125">
        <v>53240066</v>
      </c>
    </row>
    <row r="126" spans="2:3" x14ac:dyDescent="0.2">
      <c r="B126" s="2">
        <v>40603</v>
      </c>
      <c r="C126">
        <v>68307090</v>
      </c>
    </row>
    <row r="127" spans="2:3" x14ac:dyDescent="0.2">
      <c r="B127" s="2">
        <v>40634</v>
      </c>
      <c r="C127">
        <v>64953251</v>
      </c>
    </row>
    <row r="128" spans="2:3" x14ac:dyDescent="0.2">
      <c r="B128" s="2">
        <v>40664</v>
      </c>
      <c r="C128">
        <v>68850905</v>
      </c>
    </row>
    <row r="129" spans="2:3" x14ac:dyDescent="0.2">
      <c r="B129" s="2">
        <v>40695</v>
      </c>
      <c r="C129">
        <v>74474551</v>
      </c>
    </row>
    <row r="130" spans="2:3" x14ac:dyDescent="0.2">
      <c r="B130" s="2">
        <v>40725</v>
      </c>
      <c r="C130">
        <v>79304441</v>
      </c>
    </row>
    <row r="131" spans="2:3" x14ac:dyDescent="0.2">
      <c r="B131" s="2">
        <v>40756</v>
      </c>
      <c r="C131">
        <v>76741308</v>
      </c>
    </row>
    <row r="132" spans="2:3" x14ac:dyDescent="0.2">
      <c r="B132" s="2">
        <v>40787</v>
      </c>
      <c r="C132">
        <v>65341293</v>
      </c>
    </row>
    <row r="133" spans="2:3" x14ac:dyDescent="0.2">
      <c r="B133" s="2">
        <v>40817</v>
      </c>
      <c r="C133">
        <v>69071626</v>
      </c>
    </row>
    <row r="134" spans="2:3" x14ac:dyDescent="0.2">
      <c r="B134" s="2">
        <v>40848</v>
      </c>
      <c r="C134">
        <v>63334293</v>
      </c>
    </row>
    <row r="135" spans="2:3" x14ac:dyDescent="0.2">
      <c r="B135" s="2">
        <v>40878</v>
      </c>
      <c r="C135">
        <v>65797943</v>
      </c>
    </row>
    <row r="136" spans="2:3" x14ac:dyDescent="0.2">
      <c r="B136" s="2">
        <v>40909</v>
      </c>
      <c r="C136">
        <v>61630362</v>
      </c>
    </row>
    <row r="137" spans="2:3" x14ac:dyDescent="0.2">
      <c r="B137" s="2">
        <v>40940</v>
      </c>
      <c r="C137">
        <v>55391206</v>
      </c>
    </row>
    <row r="138" spans="2:3" x14ac:dyDescent="0.2">
      <c r="B138" s="2">
        <v>40969</v>
      </c>
      <c r="C138">
        <v>70158268</v>
      </c>
    </row>
    <row r="139" spans="2:3" x14ac:dyDescent="0.2">
      <c r="B139" s="2">
        <v>41000</v>
      </c>
      <c r="C139">
        <v>67683559</v>
      </c>
    </row>
    <row r="140" spans="2:3" x14ac:dyDescent="0.2">
      <c r="B140" s="2">
        <v>41030</v>
      </c>
      <c r="C140">
        <v>71711448</v>
      </c>
    </row>
    <row r="141" spans="2:3" x14ac:dyDescent="0.2">
      <c r="B141" s="2">
        <v>41061</v>
      </c>
      <c r="C141">
        <v>76057910</v>
      </c>
    </row>
    <row r="142" spans="2:3" x14ac:dyDescent="0.2">
      <c r="B142" s="2">
        <v>41091</v>
      </c>
      <c r="C142">
        <v>81423231</v>
      </c>
    </row>
    <row r="143" spans="2:3" x14ac:dyDescent="0.2">
      <c r="B143" s="2">
        <v>41122</v>
      </c>
      <c r="C143">
        <v>77247896</v>
      </c>
    </row>
    <row r="144" spans="2:3" x14ac:dyDescent="0.2">
      <c r="B144" s="2">
        <v>41153</v>
      </c>
      <c r="C144">
        <v>66345318</v>
      </c>
    </row>
    <row r="145" spans="2:3" x14ac:dyDescent="0.2">
      <c r="B145" s="2">
        <v>41183</v>
      </c>
      <c r="C145">
        <v>68177919</v>
      </c>
    </row>
    <row r="146" spans="2:3" x14ac:dyDescent="0.2">
      <c r="B146" s="2">
        <v>41214</v>
      </c>
      <c r="C146">
        <v>63492941</v>
      </c>
    </row>
    <row r="147" spans="2:3" x14ac:dyDescent="0.2">
      <c r="B147" s="2">
        <v>41244</v>
      </c>
      <c r="C147">
        <v>66595644</v>
      </c>
    </row>
    <row r="148" spans="2:3" x14ac:dyDescent="0.2">
      <c r="B148" s="2">
        <v>41275</v>
      </c>
      <c r="C148">
        <v>61940192</v>
      </c>
    </row>
    <row r="149" spans="2:3" x14ac:dyDescent="0.2">
      <c r="B149" s="2">
        <v>41306</v>
      </c>
      <c r="C149">
        <v>58243799</v>
      </c>
    </row>
    <row r="150" spans="2:3" x14ac:dyDescent="0.2">
      <c r="B150" s="2">
        <v>41334</v>
      </c>
      <c r="C150">
        <v>71696205</v>
      </c>
    </row>
    <row r="151" spans="2:3" x14ac:dyDescent="0.2">
      <c r="B151" s="2">
        <v>41365</v>
      </c>
      <c r="C151">
        <v>68669276</v>
      </c>
    </row>
    <row r="152" spans="2:3" x14ac:dyDescent="0.2">
      <c r="B152" s="2">
        <v>41395</v>
      </c>
      <c r="C152">
        <v>71887545</v>
      </c>
    </row>
    <row r="153" spans="2:3" x14ac:dyDescent="0.2">
      <c r="B153" s="2">
        <v>41426</v>
      </c>
      <c r="C153">
        <v>76760765</v>
      </c>
    </row>
    <row r="154" spans="2:3" x14ac:dyDescent="0.2">
      <c r="B154" s="2">
        <v>41456</v>
      </c>
      <c r="C154">
        <v>80499331</v>
      </c>
    </row>
    <row r="155" spans="2:3" x14ac:dyDescent="0.2">
      <c r="B155" s="2">
        <v>41487</v>
      </c>
      <c r="C155">
        <v>78609005</v>
      </c>
    </row>
    <row r="156" spans="2:3" x14ac:dyDescent="0.2">
      <c r="B156" s="2">
        <v>41518</v>
      </c>
      <c r="C156">
        <v>66008348</v>
      </c>
    </row>
    <row r="157" spans="2:3" x14ac:dyDescent="0.2">
      <c r="B157" s="2">
        <v>41548</v>
      </c>
      <c r="C157">
        <v>67677764</v>
      </c>
    </row>
    <row r="158" spans="2:3" x14ac:dyDescent="0.2">
      <c r="B158" s="2">
        <v>41579</v>
      </c>
      <c r="C158">
        <v>64039210</v>
      </c>
    </row>
    <row r="159" spans="2:3" x14ac:dyDescent="0.2">
      <c r="B159" s="2">
        <v>41609</v>
      </c>
      <c r="C159">
        <v>66702987</v>
      </c>
    </row>
    <row r="160" spans="2:3" x14ac:dyDescent="0.2">
      <c r="B160" s="2">
        <v>41640</v>
      </c>
      <c r="C160">
        <v>63139217</v>
      </c>
    </row>
    <row r="161" spans="2:3" x14ac:dyDescent="0.2">
      <c r="B161" s="2">
        <v>41671</v>
      </c>
      <c r="C161">
        <v>58109870</v>
      </c>
    </row>
    <row r="162" spans="2:3" x14ac:dyDescent="0.2">
      <c r="B162" s="2">
        <v>41699</v>
      </c>
      <c r="C162">
        <v>72764478</v>
      </c>
    </row>
    <row r="163" spans="2:3" x14ac:dyDescent="0.2">
      <c r="B163" s="2">
        <v>41730</v>
      </c>
      <c r="C163">
        <v>68453537</v>
      </c>
    </row>
    <row r="164" spans="2:3" x14ac:dyDescent="0.2">
      <c r="B164" s="2">
        <v>41760</v>
      </c>
      <c r="C164">
        <v>73574534</v>
      </c>
    </row>
    <row r="165" spans="2:3" x14ac:dyDescent="0.2">
      <c r="B165" s="2">
        <v>41791</v>
      </c>
      <c r="C165">
        <v>78467134</v>
      </c>
    </row>
    <row r="166" spans="2:3" x14ac:dyDescent="0.2">
      <c r="B166" s="2">
        <v>41821</v>
      </c>
      <c r="C166">
        <v>81974582</v>
      </c>
    </row>
    <row r="167" spans="2:3" x14ac:dyDescent="0.2">
      <c r="B167" s="2">
        <v>41852</v>
      </c>
      <c r="C167">
        <v>80007787</v>
      </c>
    </row>
    <row r="168" spans="2:3" x14ac:dyDescent="0.2">
      <c r="B168" s="2">
        <v>41883</v>
      </c>
      <c r="C168">
        <v>67203059</v>
      </c>
    </row>
    <row r="169" spans="2:3" x14ac:dyDescent="0.2">
      <c r="B169" s="2">
        <v>41913</v>
      </c>
      <c r="C169">
        <v>69727370</v>
      </c>
    </row>
    <row r="170" spans="2:3" x14ac:dyDescent="0.2">
      <c r="B170" s="2">
        <v>41944</v>
      </c>
      <c r="C170">
        <v>63611195</v>
      </c>
    </row>
    <row r="171" spans="2:3" x14ac:dyDescent="0.2">
      <c r="B171" s="2">
        <v>41974</v>
      </c>
      <c r="C171">
        <v>70967039</v>
      </c>
    </row>
    <row r="172" spans="2:3" x14ac:dyDescent="0.2">
      <c r="B172" s="2">
        <v>42005</v>
      </c>
      <c r="C172">
        <v>64743622</v>
      </c>
    </row>
    <row r="173" spans="2:3" x14ac:dyDescent="0.2">
      <c r="B173" s="2">
        <v>42036</v>
      </c>
      <c r="C173">
        <v>58474896</v>
      </c>
    </row>
    <row r="174" spans="2:3" x14ac:dyDescent="0.2">
      <c r="B174" s="2">
        <v>42064</v>
      </c>
      <c r="C174">
        <v>74237229</v>
      </c>
    </row>
    <row r="175" spans="2:3" x14ac:dyDescent="0.2">
      <c r="B175" s="2">
        <v>42095</v>
      </c>
      <c r="C175">
        <v>71278694</v>
      </c>
    </row>
    <row r="176" spans="2:3" x14ac:dyDescent="0.2">
      <c r="B176" s="2">
        <v>42125</v>
      </c>
      <c r="C176">
        <v>75712694</v>
      </c>
    </row>
    <row r="177" spans="2:3" x14ac:dyDescent="0.2">
      <c r="B177" s="2">
        <v>42156</v>
      </c>
      <c r="C177">
        <v>80063355</v>
      </c>
    </row>
    <row r="178" spans="2:3" x14ac:dyDescent="0.2">
      <c r="B178" s="2">
        <v>42186</v>
      </c>
      <c r="C178">
        <v>84404540</v>
      </c>
    </row>
    <row r="179" spans="2:3" x14ac:dyDescent="0.2">
      <c r="B179" s="2">
        <v>42217</v>
      </c>
      <c r="C179">
        <v>81957560</v>
      </c>
    </row>
    <row r="180" spans="2:3" x14ac:dyDescent="0.2">
      <c r="B180" s="2">
        <v>42248</v>
      </c>
      <c r="C180">
        <v>69028870</v>
      </c>
    </row>
    <row r="181" spans="2:3" x14ac:dyDescent="0.2">
      <c r="B181" s="2">
        <v>42278</v>
      </c>
      <c r="C181">
        <v>71887841</v>
      </c>
    </row>
    <row r="182" spans="2:3" x14ac:dyDescent="0.2">
      <c r="B182" s="2">
        <v>42309</v>
      </c>
      <c r="C182">
        <v>65654285</v>
      </c>
    </row>
    <row r="183" spans="2:3" x14ac:dyDescent="0.2">
      <c r="B183" s="2">
        <v>42339</v>
      </c>
      <c r="C183">
        <v>72233639</v>
      </c>
    </row>
    <row r="184" spans="2:3" x14ac:dyDescent="0.2">
      <c r="B184" s="2">
        <v>42370</v>
      </c>
      <c r="C184">
        <v>66538437</v>
      </c>
    </row>
    <row r="185" spans="2:3" x14ac:dyDescent="0.2">
      <c r="B185" s="2">
        <v>42401</v>
      </c>
      <c r="C185">
        <v>60331344</v>
      </c>
    </row>
    <row r="186" spans="2:3" x14ac:dyDescent="0.2">
      <c r="B186" s="2">
        <v>42430</v>
      </c>
      <c r="C186">
        <v>76271051</v>
      </c>
    </row>
    <row r="187" spans="2:3" x14ac:dyDescent="0.2">
      <c r="B187" s="2">
        <v>42461</v>
      </c>
      <c r="C187">
        <v>73607258</v>
      </c>
    </row>
    <row r="188" spans="2:3" x14ac:dyDescent="0.2">
      <c r="B188" s="2">
        <v>42491</v>
      </c>
      <c r="C188">
        <v>78502373</v>
      </c>
    </row>
    <row r="189" spans="2:3" x14ac:dyDescent="0.2">
      <c r="B189" s="2">
        <v>42522</v>
      </c>
      <c r="C189">
        <v>83253406</v>
      </c>
    </row>
    <row r="190" spans="2:3" x14ac:dyDescent="0.2">
      <c r="B190" s="2">
        <v>42552</v>
      </c>
      <c r="C190">
        <v>88951664</v>
      </c>
    </row>
    <row r="191" spans="2:3" x14ac:dyDescent="0.2">
      <c r="B191" s="2">
        <v>42583</v>
      </c>
      <c r="C191">
        <v>85855967</v>
      </c>
    </row>
    <row r="192" spans="2:3" x14ac:dyDescent="0.2">
      <c r="B192" s="2">
        <v>42614</v>
      </c>
      <c r="C192">
        <v>73017733</v>
      </c>
    </row>
    <row r="193" spans="2:6" x14ac:dyDescent="0.2">
      <c r="B193" s="2">
        <v>42644</v>
      </c>
      <c r="C193">
        <v>76678108</v>
      </c>
    </row>
    <row r="194" spans="2:6" x14ac:dyDescent="0.2">
      <c r="B194" s="2">
        <v>42675</v>
      </c>
      <c r="C194">
        <v>70460064</v>
      </c>
    </row>
    <row r="195" spans="2:6" x14ac:dyDescent="0.2">
      <c r="B195" s="2">
        <v>42705</v>
      </c>
      <c r="C195">
        <v>75327877</v>
      </c>
      <c r="D195">
        <v>75327877</v>
      </c>
      <c r="E195" s="7">
        <v>75327877</v>
      </c>
      <c r="F195" s="7">
        <v>75327877</v>
      </c>
    </row>
    <row r="196" spans="2:6" x14ac:dyDescent="0.2">
      <c r="B196" s="2">
        <v>42736</v>
      </c>
      <c r="D196">
        <f t="shared" ref="D196:D207" si="3">_xlfn.FORECAST.ETS(B196,$C$4:$C$195,$B$4:$B$195,1,1)</f>
        <v>70249426.222775832</v>
      </c>
      <c r="E196" s="7">
        <f t="shared" ref="E196:E207" si="4">D196-_xlfn.FORECAST.ETS.CONFINT(B196,$C$4:$C$195,$B$4:$B$195,0.95,1,1)</f>
        <v>66497179.860109925</v>
      </c>
      <c r="F196" s="7">
        <f t="shared" ref="F196:F207" si="5">D196+_xlfn.FORECAST.ETS.CONFINT(B196,$C$4:$C$195,$B$4:$B$195,0.95,1,1)</f>
        <v>74001672.585441738</v>
      </c>
    </row>
    <row r="197" spans="2:6" x14ac:dyDescent="0.2">
      <c r="B197" s="2">
        <v>42767</v>
      </c>
      <c r="D197">
        <f t="shared" si="3"/>
        <v>65538427.442013696</v>
      </c>
      <c r="E197" s="7">
        <f t="shared" si="4"/>
        <v>60845867.180749603</v>
      </c>
      <c r="F197" s="7">
        <f t="shared" si="5"/>
        <v>70230987.703277797</v>
      </c>
    </row>
    <row r="198" spans="2:6" x14ac:dyDescent="0.2">
      <c r="B198" s="2">
        <v>42795</v>
      </c>
      <c r="D198">
        <f t="shared" si="3"/>
        <v>81546985.573825017</v>
      </c>
      <c r="E198" s="7">
        <f t="shared" si="4"/>
        <v>76071398.654392734</v>
      </c>
      <c r="F198" s="7">
        <f t="shared" si="5"/>
        <v>87022572.493257299</v>
      </c>
    </row>
    <row r="199" spans="2:6" x14ac:dyDescent="0.2">
      <c r="B199" s="2">
        <v>42826</v>
      </c>
      <c r="D199">
        <f t="shared" si="3"/>
        <v>78563463.717985168</v>
      </c>
      <c r="E199" s="7">
        <f t="shared" si="4"/>
        <v>72401875.299011216</v>
      </c>
      <c r="F199" s="7">
        <f t="shared" si="5"/>
        <v>84725052.136959121</v>
      </c>
    </row>
    <row r="200" spans="2:6" x14ac:dyDescent="0.2">
      <c r="B200" s="2">
        <v>42856</v>
      </c>
      <c r="D200">
        <f t="shared" si="3"/>
        <v>82493691.246419594</v>
      </c>
      <c r="E200" s="7">
        <f t="shared" si="4"/>
        <v>75713609.450303227</v>
      </c>
      <c r="F200" s="7">
        <f t="shared" si="5"/>
        <v>89273773.042535961</v>
      </c>
    </row>
    <row r="201" spans="2:6" x14ac:dyDescent="0.2">
      <c r="B201" s="2">
        <v>42887</v>
      </c>
      <c r="D201">
        <f t="shared" si="3"/>
        <v>86278758.784496516</v>
      </c>
      <c r="E201" s="7">
        <f t="shared" si="4"/>
        <v>78930623.495693848</v>
      </c>
      <c r="F201" s="7">
        <f t="shared" si="5"/>
        <v>93626894.073299184</v>
      </c>
    </row>
    <row r="202" spans="2:6" x14ac:dyDescent="0.2">
      <c r="B202" s="2">
        <v>42917</v>
      </c>
      <c r="D202">
        <f t="shared" si="3"/>
        <v>90212105.269858345</v>
      </c>
      <c r="E202" s="7">
        <f t="shared" si="4"/>
        <v>82335434.070354372</v>
      </c>
      <c r="F202" s="7">
        <f t="shared" si="5"/>
        <v>98088776.469362319</v>
      </c>
    </row>
    <row r="203" spans="2:6" x14ac:dyDescent="0.2">
      <c r="B203" s="2">
        <v>42948</v>
      </c>
      <c r="D203">
        <f t="shared" si="3"/>
        <v>86987997.408369198</v>
      </c>
      <c r="E203" s="7">
        <f t="shared" si="4"/>
        <v>78614819.504587442</v>
      </c>
      <c r="F203" s="7">
        <f t="shared" si="5"/>
        <v>95361175.312150955</v>
      </c>
    </row>
    <row r="204" spans="2:6" x14ac:dyDescent="0.2">
      <c r="B204" s="2">
        <v>42979</v>
      </c>
      <c r="D204">
        <f t="shared" si="3"/>
        <v>74105787.03014414</v>
      </c>
      <c r="E204" s="7">
        <f t="shared" si="4"/>
        <v>65262733.403081641</v>
      </c>
      <c r="F204" s="7">
        <f t="shared" si="5"/>
        <v>82948840.65720664</v>
      </c>
    </row>
    <row r="205" spans="2:6" x14ac:dyDescent="0.2">
      <c r="B205" s="2">
        <v>43009</v>
      </c>
      <c r="D205">
        <f t="shared" si="3"/>
        <v>76858850.238512173</v>
      </c>
      <c r="E205" s="7">
        <f t="shared" si="4"/>
        <v>67568508.744682491</v>
      </c>
      <c r="F205" s="7">
        <f t="shared" si="5"/>
        <v>86149191.732341856</v>
      </c>
    </row>
    <row r="206" spans="2:6" x14ac:dyDescent="0.2">
      <c r="B206" s="2">
        <v>43040</v>
      </c>
      <c r="D206">
        <f t="shared" si="3"/>
        <v>71159787.611011356</v>
      </c>
      <c r="E206" s="7">
        <f t="shared" si="4"/>
        <v>61441625.27290979</v>
      </c>
      <c r="F206" s="7">
        <f t="shared" si="5"/>
        <v>80877949.949112922</v>
      </c>
    </row>
    <row r="207" spans="2:6" x14ac:dyDescent="0.2">
      <c r="B207" s="2">
        <v>43070</v>
      </c>
      <c r="D207">
        <f t="shared" si="3"/>
        <v>76572990.115608707</v>
      </c>
      <c r="E207" s="7">
        <f t="shared" si="4"/>
        <v>66444005.562210709</v>
      </c>
      <c r="F207" s="7">
        <f t="shared" si="5"/>
        <v>86701974.669006705</v>
      </c>
    </row>
  </sheetData>
  <mergeCells count="1">
    <mergeCell ref="L3:P3"/>
  </mergeCells>
  <pageMargins left="0.25" right="0.25" top="0.75" bottom="0.75" header="0.3" footer="0.3"/>
  <pageSetup scale="68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EAB6-17F9-924F-BCFB-FE9B62808E18}">
  <sheetPr>
    <pageSetUpPr fitToPage="1"/>
  </sheetPr>
  <dimension ref="A2:N26"/>
  <sheetViews>
    <sheetView zoomScale="75" workbookViewId="0">
      <selection activeCell="K27" sqref="K27"/>
    </sheetView>
  </sheetViews>
  <sheetFormatPr baseColWidth="10" defaultColWidth="11.5" defaultRowHeight="15" x14ac:dyDescent="0.2"/>
  <cols>
    <col min="1" max="1" width="25.1640625" bestFit="1" customWidth="1"/>
    <col min="2" max="2" width="14.83203125" bestFit="1" customWidth="1"/>
    <col min="3" max="3" width="15.33203125" customWidth="1"/>
    <col min="4" max="9" width="11.1640625" bestFit="1" customWidth="1"/>
    <col min="10" max="10" width="10.1640625" bestFit="1" customWidth="1"/>
    <col min="11" max="11" width="11.1640625" bestFit="1" customWidth="1"/>
    <col min="12" max="12" width="10.1640625" bestFit="1" customWidth="1"/>
    <col min="13" max="13" width="11.1640625" bestFit="1" customWidth="1"/>
    <col min="14" max="14" width="12.1640625" bestFit="1" customWidth="1"/>
  </cols>
  <sheetData>
    <row r="2" spans="1:14" ht="20" x14ac:dyDescent="0.2">
      <c r="A2" s="69" t="s">
        <v>37</v>
      </c>
      <c r="B2" s="69"/>
      <c r="C2" s="69"/>
    </row>
    <row r="4" spans="1:14" x14ac:dyDescent="0.2">
      <c r="B4" s="3" t="s">
        <v>28</v>
      </c>
    </row>
    <row r="5" spans="1:14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 t="s">
        <v>4</v>
      </c>
    </row>
    <row r="6" spans="1:14" x14ac:dyDescent="0.2">
      <c r="A6" t="s">
        <v>6</v>
      </c>
      <c r="B6">
        <v>939102268</v>
      </c>
      <c r="C6">
        <v>874423404</v>
      </c>
      <c r="D6">
        <v>1090160142</v>
      </c>
      <c r="E6">
        <v>1037814958</v>
      </c>
      <c r="F6">
        <v>1082388328</v>
      </c>
      <c r="G6">
        <v>1160520721</v>
      </c>
      <c r="H6">
        <v>1229220426</v>
      </c>
      <c r="I6">
        <v>1195421846</v>
      </c>
      <c r="J6">
        <v>974706550</v>
      </c>
      <c r="K6">
        <v>1028552669</v>
      </c>
      <c r="L6">
        <v>964651627</v>
      </c>
      <c r="M6">
        <v>1024037420</v>
      </c>
      <c r="N6">
        <v>12601000359</v>
      </c>
    </row>
    <row r="9" spans="1:14" x14ac:dyDescent="0.2">
      <c r="A9" s="3" t="s">
        <v>3</v>
      </c>
      <c r="B9" t="s">
        <v>6</v>
      </c>
    </row>
    <row r="10" spans="1:14" x14ac:dyDescent="0.2">
      <c r="A10" s="4">
        <v>2001</v>
      </c>
      <c r="B10">
        <v>708926283</v>
      </c>
    </row>
    <row r="11" spans="1:14" x14ac:dyDescent="0.2">
      <c r="A11" s="4">
        <v>2002</v>
      </c>
      <c r="B11">
        <v>664849159</v>
      </c>
    </row>
    <row r="12" spans="1:14" x14ac:dyDescent="0.2">
      <c r="A12" s="4">
        <v>2003</v>
      </c>
      <c r="B12">
        <v>655610250</v>
      </c>
    </row>
    <row r="13" spans="1:14" x14ac:dyDescent="0.2">
      <c r="A13" s="4">
        <v>2004</v>
      </c>
      <c r="B13">
        <v>674137144</v>
      </c>
    </row>
    <row r="14" spans="1:14" x14ac:dyDescent="0.2">
      <c r="A14" s="4">
        <v>2005</v>
      </c>
      <c r="B14">
        <v>752266409</v>
      </c>
    </row>
    <row r="15" spans="1:14" x14ac:dyDescent="0.2">
      <c r="A15" s="4">
        <v>2006</v>
      </c>
      <c r="B15">
        <v>795095976</v>
      </c>
    </row>
    <row r="16" spans="1:14" x14ac:dyDescent="0.2">
      <c r="A16" s="4">
        <v>2007</v>
      </c>
      <c r="B16">
        <v>810119530</v>
      </c>
    </row>
    <row r="17" spans="1:2" x14ac:dyDescent="0.2">
      <c r="A17" s="4">
        <v>2008</v>
      </c>
      <c r="B17">
        <v>842025595</v>
      </c>
    </row>
    <row r="18" spans="1:2" x14ac:dyDescent="0.2">
      <c r="A18" s="4">
        <v>2009</v>
      </c>
      <c r="B18">
        <v>823782902</v>
      </c>
    </row>
    <row r="19" spans="1:2" x14ac:dyDescent="0.2">
      <c r="A19" s="4">
        <v>2010</v>
      </c>
      <c r="B19">
        <v>779996844</v>
      </c>
    </row>
    <row r="20" spans="1:2" x14ac:dyDescent="0.2">
      <c r="A20" s="4">
        <v>2011</v>
      </c>
      <c r="B20">
        <v>809067829</v>
      </c>
    </row>
    <row r="21" spans="1:2" x14ac:dyDescent="0.2">
      <c r="A21" s="4">
        <v>2012</v>
      </c>
      <c r="B21">
        <v>825915702</v>
      </c>
    </row>
    <row r="22" spans="1:2" x14ac:dyDescent="0.2">
      <c r="A22" s="4">
        <v>2013</v>
      </c>
      <c r="B22">
        <v>832734427</v>
      </c>
    </row>
    <row r="23" spans="1:2" x14ac:dyDescent="0.2">
      <c r="A23" s="4">
        <v>2014</v>
      </c>
      <c r="B23">
        <v>847999802</v>
      </c>
    </row>
    <row r="24" spans="1:2" x14ac:dyDescent="0.2">
      <c r="A24" s="4">
        <v>2015</v>
      </c>
      <c r="B24">
        <v>869677225</v>
      </c>
    </row>
    <row r="25" spans="1:2" x14ac:dyDescent="0.2">
      <c r="A25" s="4">
        <v>2016</v>
      </c>
      <c r="B25">
        <v>908795282</v>
      </c>
    </row>
    <row r="26" spans="1:2" x14ac:dyDescent="0.2">
      <c r="A26" s="4" t="s">
        <v>4</v>
      </c>
      <c r="B26">
        <v>12601000359</v>
      </c>
    </row>
  </sheetData>
  <mergeCells count="1">
    <mergeCell ref="A2:C2"/>
  </mergeCells>
  <pageMargins left="0.25" right="0.25" top="0.75" bottom="0.75" header="0.3" footer="0.3"/>
  <pageSetup scale="7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Raw Data</vt:lpstr>
      <vt:lpstr>Visualizations</vt:lpstr>
      <vt:lpstr>Prediction And Model Evaluation</vt:lpstr>
      <vt:lpstr>Forecast Sheet Results</vt:lpstr>
      <vt:lpstr>Pivot Tables </vt:lpstr>
      <vt:lpstr>'Forecast Sheet Results'!Print_Area</vt:lpstr>
      <vt:lpstr>'Prediction And Model Evaluation'!Print_Area</vt:lpstr>
      <vt:lpstr>'Raw Data'!Print_Area</vt:lpstr>
      <vt:lpstr>Visualizations!Print_Area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Akhilendran Indrabalan</cp:lastModifiedBy>
  <cp:lastPrinted>2025-03-10T16:03:46Z</cp:lastPrinted>
  <dcterms:created xsi:type="dcterms:W3CDTF">2018-08-05T20:58:00Z</dcterms:created>
  <dcterms:modified xsi:type="dcterms:W3CDTF">2025-03-10T16:40:00Z</dcterms:modified>
</cp:coreProperties>
</file>