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Ex2.xml" ContentType="application/vnd.ms-office.chartex+xml"/>
  <Override PartName="/xl/charts/style3.xml" ContentType="application/vnd.ms-office.chartstyle+xml"/>
  <Override PartName="/xl/charts/colors3.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2.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3.xml" ContentType="application/vnd.openxmlformats-officedocument.drawingml.chart+xml"/>
  <Override PartName="/xl/charts/style5.xml" ContentType="application/vnd.ms-office.chartstyle+xml"/>
  <Override PartName="/xl/charts/colors5.xml" ContentType="application/vnd.ms-office.chartcolorstyle+xml"/>
  <Override PartName="/xl/charts/chart4.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6.xml" ContentType="application/vnd.openxmlformats-officedocument.drawing+xml"/>
  <Override PartName="/xl/charts/chart5.xml" ContentType="application/vnd.openxmlformats-officedocument.drawingml.chart+xml"/>
  <Override PartName="/xl/charts/style7.xml" ContentType="application/vnd.ms-office.chartstyle+xml"/>
  <Override PartName="/xl/charts/colors7.xml" ContentType="application/vnd.ms-office.chartcolorstyle+xml"/>
  <Override PartName="/xl/charts/chart6.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hidePivotFieldList="1" defaultThemeVersion="166925"/>
  <mc:AlternateContent xmlns:mc="http://schemas.openxmlformats.org/markup-compatibility/2006">
    <mc:Choice Requires="x15">
      <x15ac:absPath xmlns:x15ac="http://schemas.microsoft.com/office/spreadsheetml/2010/11/ac" url="C:\Users\admin\Music\"/>
    </mc:Choice>
  </mc:AlternateContent>
  <xr:revisionPtr revIDLastSave="0" documentId="13_ncr:1_{A189AB80-DFB1-467E-800E-2A2621374F4D}" xr6:coauthVersionLast="47" xr6:coauthVersionMax="47" xr10:uidLastSave="{00000000-0000-0000-0000-000000000000}"/>
  <bookViews>
    <workbookView xWindow="-120" yWindow="-120" windowWidth="29040" windowHeight="15840" activeTab="7" xr2:uid="{26D4546B-D2A1-4444-8EAF-A6228F96F0C1}"/>
  </bookViews>
  <sheets>
    <sheet name="NewZeland Staff" sheetId="1" r:id="rId1"/>
    <sheet name="India Staff" sheetId="2" r:id="rId2"/>
    <sheet name="ALL STAFF" sheetId="3" r:id="rId3"/>
    <sheet name="Male vs Female" sheetId="5" r:id="rId4"/>
    <sheet name="Salary vs Rating" sheetId="7" r:id="rId5"/>
    <sheet name="Salary Spread" sheetId="6" r:id="rId6"/>
    <sheet name="Employee Trend" sheetId="8" r:id="rId7"/>
    <sheet name="India vs. NZ" sheetId="9" r:id="rId8"/>
    <sheet name="Sheet2" sheetId="10" state="hidden" r:id="rId9"/>
  </sheets>
  <definedNames>
    <definedName name="_xlnm._FilterDatabase" localSheetId="1" hidden="1">'India Staff'!$B$2:$H$114</definedName>
    <definedName name="_xlnm._FilterDatabase" localSheetId="0" hidden="1">'NewZeland Staff'!$C$5:$I$105</definedName>
    <definedName name="_xlchart.v1.0" hidden="1">'ALL STAFF'!$G$1</definedName>
    <definedName name="_xlchart.v1.1" hidden="1">'ALL STAFF'!$G$2:$G$185</definedName>
    <definedName name="_xlchart.v1.2" hidden="1">'ALL STAFF'!$G$2:$G$184</definedName>
    <definedName name="_xlcn.WorksheetConnection_blankdatafile.xlsxStaff1" hidden="1">Staff[]</definedName>
    <definedName name="ExternalData_1" localSheetId="2" hidden="1">'ALL STAFF'!$A$1:$H$184</definedName>
    <definedName name="Slicer_Country">#N/A</definedName>
  </definedNames>
  <calcPr calcId="191029"/>
  <pivotCaches>
    <pivotCache cacheId="0" r:id="rId10"/>
    <pivotCache cacheId="1" r:id="rId11"/>
    <pivotCache cacheId="2" r:id="rId12"/>
    <pivotCache cacheId="3" r:id="rId13"/>
    <pivotCache cacheId="4" r:id="rId14"/>
  </pivotCaches>
  <extLst>
    <ext xmlns:x14="http://schemas.microsoft.com/office/spreadsheetml/2009/9/main" uri="{876F7934-8845-4945-9796-88D515C7AA90}">
      <x14:pivotCaches>
        <pivotCache cacheId="5" r:id="rId15"/>
      </x14:pivotCaches>
    </ext>
    <ext xmlns:x14="http://schemas.microsoft.com/office/spreadsheetml/2009/9/main" uri="{BBE1A952-AA13-448e-AADC-164F8A28A991}">
      <x14:slicerCaches>
        <x14:slicerCache r:id="rId1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taff" name="Staff" connection="WorksheetConnection_blank-data-file.xlsx!Staff"/>
        </x15:modelTables>
        <x15:extLst>
          <ext xmlns:x16="http://schemas.microsoft.com/office/spreadsheetml/2014/11/main" uri="{9835A34E-60A6-4A7C-AAB8-D5F71C897F49}">
            <x16:modelTimeGroupings>
              <x16:modelTimeGrouping tableName="Staff" columnName="Date Joined" columnId="Date Joined">
                <x16:calculatedTimeColumn columnName="Date Joined (Year)" columnId="Date Joined (Year)" contentType="years" isSelected="1"/>
                <x16:calculatedTimeColumn columnName="Date Joined (Quarter)" columnId="Date Joined (Quarter)" contentType="quarters" isSelected="1"/>
                <x16:calculatedTimeColumn columnName="Date Joined (Month Index)" columnId="Date Joined (Month Index)" contentType="monthsindex" isSelected="1"/>
                <x16:calculatedTimeColumn columnName="Date Joined (Month)" columnId="Date Joined (Month)" contentType="months" isSelected="1"/>
              </x16:modelTimeGrouping>
            </x16:modelTimeGroupings>
          </ext>
        </x15:extLst>
      </x15:dataModel>
    </ext>
  </extLst>
</workbook>
</file>

<file path=xl/calcChain.xml><?xml version="1.0" encoding="utf-8"?>
<calcChain xmlns="http://schemas.openxmlformats.org/spreadsheetml/2006/main">
  <c r="N3" i="9" l="1"/>
  <c r="J3" i="9"/>
  <c r="G3" i="9"/>
  <c r="E3" i="9"/>
  <c r="C3" i="9"/>
  <c r="L3" i="9" s="1"/>
  <c r="O29" i="8" l="1"/>
  <c r="K2" i="3"/>
  <c r="K3" i="3"/>
  <c r="K4" i="3"/>
  <c r="K5" i="3"/>
  <c r="K6" i="3"/>
  <c r="K7" i="3"/>
  <c r="K8" i="3"/>
  <c r="K9" i="3"/>
  <c r="K10" i="3"/>
  <c r="K11" i="3"/>
  <c r="K12" i="3"/>
  <c r="K13" i="3"/>
  <c r="K14" i="3"/>
  <c r="K15" i="3"/>
  <c r="K16" i="3"/>
  <c r="K17" i="3"/>
  <c r="K18" i="3"/>
  <c r="K19" i="3"/>
  <c r="K20" i="3"/>
  <c r="K21" i="3"/>
  <c r="K22" i="3"/>
  <c r="K23" i="3"/>
  <c r="K24" i="3"/>
  <c r="K25" i="3"/>
  <c r="K26" i="3"/>
  <c r="K27" i="3"/>
  <c r="K28" i="3"/>
  <c r="K29" i="3"/>
  <c r="K30" i="3"/>
  <c r="K31" i="3"/>
  <c r="K32" i="3"/>
  <c r="K33" i="3"/>
  <c r="K34" i="3"/>
  <c r="K35" i="3"/>
  <c r="K36" i="3"/>
  <c r="K37" i="3"/>
  <c r="K38" i="3"/>
  <c r="K39" i="3"/>
  <c r="K40" i="3"/>
  <c r="K41" i="3"/>
  <c r="K42" i="3"/>
  <c r="K43" i="3"/>
  <c r="K44" i="3"/>
  <c r="K45" i="3"/>
  <c r="K46" i="3"/>
  <c r="K47" i="3"/>
  <c r="K48" i="3"/>
  <c r="K49" i="3"/>
  <c r="K50" i="3"/>
  <c r="K51" i="3"/>
  <c r="K52" i="3"/>
  <c r="K53" i="3"/>
  <c r="K54" i="3"/>
  <c r="K55" i="3"/>
  <c r="K56" i="3"/>
  <c r="K57" i="3"/>
  <c r="K58" i="3"/>
  <c r="K59" i="3"/>
  <c r="K60" i="3"/>
  <c r="K61" i="3"/>
  <c r="K62" i="3"/>
  <c r="K63" i="3"/>
  <c r="K64" i="3"/>
  <c r="K65" i="3"/>
  <c r="K66" i="3"/>
  <c r="K67" i="3"/>
  <c r="K68" i="3"/>
  <c r="K69" i="3"/>
  <c r="K70" i="3"/>
  <c r="K71" i="3"/>
  <c r="K72" i="3"/>
  <c r="K73" i="3"/>
  <c r="K74" i="3"/>
  <c r="K75" i="3"/>
  <c r="K76" i="3"/>
  <c r="K77" i="3"/>
  <c r="K78" i="3"/>
  <c r="K79" i="3"/>
  <c r="K80" i="3"/>
  <c r="K81" i="3"/>
  <c r="K82" i="3"/>
  <c r="K83" i="3"/>
  <c r="K84" i="3"/>
  <c r="K85" i="3"/>
  <c r="K86" i="3"/>
  <c r="K87" i="3"/>
  <c r="K88" i="3"/>
  <c r="K89" i="3"/>
  <c r="K90" i="3"/>
  <c r="K91" i="3"/>
  <c r="K92" i="3"/>
  <c r="K93" i="3"/>
  <c r="K94" i="3"/>
  <c r="K95" i="3"/>
  <c r="K96" i="3"/>
  <c r="K97" i="3"/>
  <c r="K98" i="3"/>
  <c r="K99" i="3"/>
  <c r="K100" i="3"/>
  <c r="K101" i="3"/>
  <c r="K102" i="3"/>
  <c r="K103" i="3"/>
  <c r="K104" i="3"/>
  <c r="K105" i="3"/>
  <c r="K106" i="3"/>
  <c r="K107" i="3"/>
  <c r="K108" i="3"/>
  <c r="K109" i="3"/>
  <c r="K110" i="3"/>
  <c r="K111" i="3"/>
  <c r="K112" i="3"/>
  <c r="K113" i="3"/>
  <c r="K114" i="3"/>
  <c r="K115" i="3"/>
  <c r="K116" i="3"/>
  <c r="K117" i="3"/>
  <c r="K118" i="3"/>
  <c r="K119" i="3"/>
  <c r="K120" i="3"/>
  <c r="K121" i="3"/>
  <c r="K122" i="3"/>
  <c r="K123" i="3"/>
  <c r="K124" i="3"/>
  <c r="K125" i="3"/>
  <c r="K126" i="3"/>
  <c r="K127" i="3"/>
  <c r="K128" i="3"/>
  <c r="K129" i="3"/>
  <c r="K130" i="3"/>
  <c r="K131" i="3"/>
  <c r="K132" i="3"/>
  <c r="K133" i="3"/>
  <c r="K134" i="3"/>
  <c r="K135" i="3"/>
  <c r="K136" i="3"/>
  <c r="K137" i="3"/>
  <c r="K138" i="3"/>
  <c r="K139" i="3"/>
  <c r="K140" i="3"/>
  <c r="K141" i="3"/>
  <c r="K142" i="3"/>
  <c r="K143" i="3"/>
  <c r="K144" i="3"/>
  <c r="K145" i="3"/>
  <c r="K146" i="3"/>
  <c r="K147" i="3"/>
  <c r="K148" i="3"/>
  <c r="K149" i="3"/>
  <c r="K150" i="3"/>
  <c r="K151" i="3"/>
  <c r="K152" i="3"/>
  <c r="K153" i="3"/>
  <c r="K154" i="3"/>
  <c r="K155" i="3"/>
  <c r="K156" i="3"/>
  <c r="K157" i="3"/>
  <c r="K158" i="3"/>
  <c r="K159" i="3"/>
  <c r="K160" i="3"/>
  <c r="K161" i="3"/>
  <c r="K162" i="3"/>
  <c r="K163" i="3"/>
  <c r="K164" i="3"/>
  <c r="K165" i="3"/>
  <c r="K166" i="3"/>
  <c r="K167" i="3"/>
  <c r="K168" i="3"/>
  <c r="K169" i="3"/>
  <c r="K170" i="3"/>
  <c r="K171" i="3"/>
  <c r="K172" i="3"/>
  <c r="K173" i="3"/>
  <c r="K174" i="3"/>
  <c r="K175" i="3"/>
  <c r="K176" i="3"/>
  <c r="K177" i="3"/>
  <c r="K178" i="3"/>
  <c r="K179" i="3"/>
  <c r="K180" i="3"/>
  <c r="K181" i="3"/>
  <c r="K182" i="3"/>
  <c r="K183" i="3"/>
  <c r="K184" i="3"/>
  <c r="O20" i="3"/>
  <c r="O19" i="3"/>
  <c r="O18" i="3"/>
  <c r="O17" i="3"/>
  <c r="O16" i="3"/>
  <c r="O15" i="3"/>
  <c r="O14" i="3"/>
  <c r="O9" i="3"/>
  <c r="O7" i="3"/>
  <c r="I22" i="3"/>
  <c r="J22" i="3" s="1"/>
  <c r="I167" i="3"/>
  <c r="J167" i="3" s="1"/>
  <c r="I43" i="3"/>
  <c r="J43" i="3" s="1"/>
  <c r="I165" i="3"/>
  <c r="J165" i="3" s="1"/>
  <c r="I10" i="3"/>
  <c r="J10" i="3" s="1"/>
  <c r="I139" i="3"/>
  <c r="J139" i="3" s="1"/>
  <c r="I55" i="3"/>
  <c r="J55" i="3" s="1"/>
  <c r="I61" i="3"/>
  <c r="J61" i="3" s="1"/>
  <c r="I95" i="3"/>
  <c r="J95" i="3" s="1"/>
  <c r="I29" i="3"/>
  <c r="J29" i="3" s="1"/>
  <c r="I39" i="3"/>
  <c r="J39" i="3" s="1"/>
  <c r="I51" i="3"/>
  <c r="J51" i="3" s="1"/>
  <c r="I161" i="3"/>
  <c r="J161" i="3" s="1"/>
  <c r="I177" i="3"/>
  <c r="J177" i="3" s="1"/>
  <c r="I23" i="3"/>
  <c r="J23" i="3" s="1"/>
  <c r="I153" i="3"/>
  <c r="J153" i="3" s="1"/>
  <c r="I4" i="3"/>
  <c r="J4" i="3" s="1"/>
  <c r="I103" i="3"/>
  <c r="J103" i="3" s="1"/>
  <c r="I77" i="3"/>
  <c r="J77" i="3" s="1"/>
  <c r="I83" i="3"/>
  <c r="J83" i="3" s="1"/>
  <c r="I141" i="3"/>
  <c r="J141" i="3" s="1"/>
  <c r="I65" i="3"/>
  <c r="J65" i="3" s="1"/>
  <c r="I179" i="3"/>
  <c r="J179" i="3" s="1"/>
  <c r="I93" i="3"/>
  <c r="J93" i="3" s="1"/>
  <c r="I175" i="3"/>
  <c r="J175" i="3" s="1"/>
  <c r="I45" i="3"/>
  <c r="J45" i="3" s="1"/>
  <c r="I135" i="3"/>
  <c r="J135" i="3" s="1"/>
  <c r="I14" i="3"/>
  <c r="J14" i="3" s="1"/>
  <c r="I173" i="3"/>
  <c r="J173" i="3" s="1"/>
  <c r="I25" i="3"/>
  <c r="J25" i="3" s="1"/>
  <c r="I163" i="3"/>
  <c r="J163" i="3" s="1"/>
  <c r="I115" i="3"/>
  <c r="J115" i="3" s="1"/>
  <c r="I47" i="3"/>
  <c r="J47" i="3" s="1"/>
  <c r="I75" i="3"/>
  <c r="J75" i="3" s="1"/>
  <c r="I151" i="3"/>
  <c r="J151" i="3" s="1"/>
  <c r="I27" i="3"/>
  <c r="J27" i="3" s="1"/>
  <c r="I2" i="3"/>
  <c r="J2" i="3" s="1"/>
  <c r="I20" i="3"/>
  <c r="J20" i="3" s="1"/>
  <c r="I12" i="3"/>
  <c r="J12" i="3" s="1"/>
  <c r="I155" i="3"/>
  <c r="J155" i="3" s="1"/>
  <c r="I87" i="3"/>
  <c r="J87" i="3" s="1"/>
  <c r="I149" i="3"/>
  <c r="J149" i="3" s="1"/>
  <c r="I71" i="3"/>
  <c r="J71" i="3" s="1"/>
  <c r="I183" i="3"/>
  <c r="J183" i="3" s="1"/>
  <c r="I91" i="3"/>
  <c r="J91" i="3" s="1"/>
  <c r="I133" i="3"/>
  <c r="J133" i="3" s="1"/>
  <c r="I37" i="3"/>
  <c r="J37" i="3" s="1"/>
  <c r="I137" i="3"/>
  <c r="J137" i="3" s="1"/>
  <c r="I59" i="3"/>
  <c r="J59" i="3" s="1"/>
  <c r="I101" i="3"/>
  <c r="J101" i="3" s="1"/>
  <c r="I85" i="3"/>
  <c r="J85" i="3" s="1"/>
  <c r="I63" i="3"/>
  <c r="J63" i="3" s="1"/>
  <c r="I125" i="3"/>
  <c r="J125" i="3" s="1"/>
  <c r="I8" i="3"/>
  <c r="J8" i="3" s="1"/>
  <c r="I119" i="3"/>
  <c r="J119" i="3" s="1"/>
  <c r="I121" i="3"/>
  <c r="J121" i="3" s="1"/>
  <c r="I57" i="3"/>
  <c r="J57" i="3" s="1"/>
  <c r="I157" i="3"/>
  <c r="J157" i="3" s="1"/>
  <c r="I73" i="3"/>
  <c r="J73" i="3" s="1"/>
  <c r="I67" i="3"/>
  <c r="J67" i="3" s="1"/>
  <c r="I109" i="3"/>
  <c r="J109" i="3" s="1"/>
  <c r="I145" i="3"/>
  <c r="J145" i="3" s="1"/>
  <c r="I169" i="3"/>
  <c r="J169" i="3" s="1"/>
  <c r="I31" i="3"/>
  <c r="J31" i="3" s="1"/>
  <c r="I49" i="3"/>
  <c r="J49" i="3" s="1"/>
  <c r="I171" i="3"/>
  <c r="J171" i="3" s="1"/>
  <c r="I97" i="3"/>
  <c r="J97" i="3" s="1"/>
  <c r="I18" i="3"/>
  <c r="J18" i="3" s="1"/>
  <c r="I69" i="3"/>
  <c r="J69" i="3" s="1"/>
  <c r="I146" i="3"/>
  <c r="J146" i="3" s="1"/>
  <c r="I107" i="3"/>
  <c r="J107" i="3" s="1"/>
  <c r="I113" i="3"/>
  <c r="J113" i="3" s="1"/>
  <c r="I105" i="3"/>
  <c r="J105" i="3" s="1"/>
  <c r="I127" i="3"/>
  <c r="J127" i="3" s="1"/>
  <c r="I35" i="3"/>
  <c r="J35" i="3" s="1"/>
  <c r="I6" i="3"/>
  <c r="J6" i="3" s="1"/>
  <c r="I81" i="3"/>
  <c r="J81" i="3" s="1"/>
  <c r="I16" i="3"/>
  <c r="J16" i="3" s="1"/>
  <c r="I41" i="3"/>
  <c r="J41" i="3" s="1"/>
  <c r="I111" i="3"/>
  <c r="J111" i="3" s="1"/>
  <c r="I181" i="3"/>
  <c r="J181" i="3" s="1"/>
  <c r="I123" i="3"/>
  <c r="J123" i="3" s="1"/>
  <c r="I33" i="3"/>
  <c r="J33" i="3" s="1"/>
  <c r="I117" i="3"/>
  <c r="J117" i="3" s="1"/>
  <c r="I89" i="3"/>
  <c r="J89" i="3" s="1"/>
  <c r="I143" i="3"/>
  <c r="J143" i="3" s="1"/>
  <c r="I79" i="3"/>
  <c r="J79" i="3" s="1"/>
  <c r="I131" i="3"/>
  <c r="J131" i="3" s="1"/>
  <c r="I99" i="3"/>
  <c r="J99" i="3" s="1"/>
  <c r="I129" i="3"/>
  <c r="J129" i="3" s="1"/>
  <c r="I159" i="3"/>
  <c r="J159" i="3" s="1"/>
  <c r="I53" i="3"/>
  <c r="J53" i="3" s="1"/>
  <c r="I21" i="3"/>
  <c r="J21" i="3" s="1"/>
  <c r="I100" i="3"/>
  <c r="J100" i="3" s="1"/>
  <c r="I150" i="3"/>
  <c r="J150" i="3" s="1"/>
  <c r="I11" i="3"/>
  <c r="J11" i="3" s="1"/>
  <c r="I147" i="3"/>
  <c r="J147" i="3" s="1"/>
  <c r="I26" i="3"/>
  <c r="J26" i="3" s="1"/>
  <c r="I160" i="3"/>
  <c r="J160" i="3" s="1"/>
  <c r="I124" i="3"/>
  <c r="J124" i="3" s="1"/>
  <c r="I144" i="3"/>
  <c r="J144" i="3" s="1"/>
  <c r="I3" i="3"/>
  <c r="J3" i="3" s="1"/>
  <c r="I28" i="3"/>
  <c r="J28" i="3" s="1"/>
  <c r="I118" i="3"/>
  <c r="J118" i="3" s="1"/>
  <c r="I108" i="3"/>
  <c r="J108" i="3" s="1"/>
  <c r="I34" i="3"/>
  <c r="J34" i="3" s="1"/>
  <c r="I168" i="3"/>
  <c r="J168" i="3" s="1"/>
  <c r="I50" i="3"/>
  <c r="J50" i="3" s="1"/>
  <c r="I178" i="3"/>
  <c r="J178" i="3" s="1"/>
  <c r="I138" i="3"/>
  <c r="J138" i="3" s="1"/>
  <c r="I172" i="3"/>
  <c r="J172" i="3" s="1"/>
  <c r="I88" i="3"/>
  <c r="J88" i="3" s="1"/>
  <c r="I134" i="3"/>
  <c r="J134" i="3" s="1"/>
  <c r="I114" i="3"/>
  <c r="J114" i="3" s="1"/>
  <c r="I136" i="3"/>
  <c r="J136" i="3" s="1"/>
  <c r="I156" i="3"/>
  <c r="J156" i="3" s="1"/>
  <c r="I122" i="3"/>
  <c r="J122" i="3" s="1"/>
  <c r="I94" i="3"/>
  <c r="J94" i="3" s="1"/>
  <c r="I68" i="3"/>
  <c r="J68" i="3" s="1"/>
  <c r="I182" i="3"/>
  <c r="J182" i="3" s="1"/>
  <c r="I86" i="3"/>
  <c r="J86" i="3" s="1"/>
  <c r="I128" i="3"/>
  <c r="J128" i="3" s="1"/>
  <c r="I90" i="3"/>
  <c r="J90" i="3" s="1"/>
  <c r="I9" i="3"/>
  <c r="J9" i="3" s="1"/>
  <c r="I80" i="3"/>
  <c r="J80" i="3" s="1"/>
  <c r="I30" i="3"/>
  <c r="J30" i="3" s="1"/>
  <c r="I154" i="3"/>
  <c r="J154" i="3" s="1"/>
  <c r="I48" i="3"/>
  <c r="J48" i="3" s="1"/>
  <c r="I54" i="3"/>
  <c r="J54" i="3" s="1"/>
  <c r="I44" i="3"/>
  <c r="J44" i="3" s="1"/>
  <c r="I158" i="3"/>
  <c r="J158" i="3" s="1"/>
  <c r="I152" i="3"/>
  <c r="J152" i="3" s="1"/>
  <c r="I82" i="3"/>
  <c r="J82" i="3" s="1"/>
  <c r="I70" i="3"/>
  <c r="J70" i="3" s="1"/>
  <c r="I74" i="3"/>
  <c r="J74" i="3" s="1"/>
  <c r="I58" i="3"/>
  <c r="J58" i="3" s="1"/>
  <c r="I24" i="3"/>
  <c r="J24" i="3" s="1"/>
  <c r="I78" i="3"/>
  <c r="J78" i="3" s="1"/>
  <c r="I110" i="3"/>
  <c r="J110" i="3" s="1"/>
  <c r="I76" i="3"/>
  <c r="J76" i="3" s="1"/>
  <c r="I132" i="3"/>
  <c r="J132" i="3" s="1"/>
  <c r="I5" i="3"/>
  <c r="J5" i="3" s="1"/>
  <c r="I162" i="3"/>
  <c r="J162" i="3" s="1"/>
  <c r="I166" i="3"/>
  <c r="J166" i="3" s="1"/>
  <c r="I13" i="3"/>
  <c r="J13" i="3" s="1"/>
  <c r="I104" i="3"/>
  <c r="J104" i="3" s="1"/>
  <c r="I98" i="3"/>
  <c r="J98" i="3" s="1"/>
  <c r="I32" i="3"/>
  <c r="J32" i="3" s="1"/>
  <c r="I19" i="3"/>
  <c r="J19" i="3" s="1"/>
  <c r="I106" i="3"/>
  <c r="J106" i="3" s="1"/>
  <c r="I7" i="3"/>
  <c r="J7" i="3" s="1"/>
  <c r="I84" i="3"/>
  <c r="J84" i="3" s="1"/>
  <c r="I15" i="3"/>
  <c r="J15" i="3" s="1"/>
  <c r="I62" i="3"/>
  <c r="J62" i="3" s="1"/>
  <c r="I38" i="3"/>
  <c r="J38" i="3" s="1"/>
  <c r="I142" i="3"/>
  <c r="J142" i="3" s="1"/>
  <c r="I64" i="3"/>
  <c r="J64" i="3" s="1"/>
  <c r="I140" i="3"/>
  <c r="J140" i="3" s="1"/>
  <c r="I56" i="3"/>
  <c r="J56" i="3" s="1"/>
  <c r="I116" i="3"/>
  <c r="J116" i="3" s="1"/>
  <c r="I164" i="3"/>
  <c r="J164" i="3" s="1"/>
  <c r="I126" i="3"/>
  <c r="J126" i="3" s="1"/>
  <c r="I42" i="3"/>
  <c r="J42" i="3" s="1"/>
  <c r="I66" i="3"/>
  <c r="J66" i="3" s="1"/>
  <c r="I46" i="3"/>
  <c r="J46" i="3" s="1"/>
  <c r="I17" i="3"/>
  <c r="J17" i="3" s="1"/>
  <c r="I184" i="3"/>
  <c r="J184" i="3" s="1"/>
  <c r="I36" i="3"/>
  <c r="J36" i="3" s="1"/>
  <c r="I176" i="3"/>
  <c r="J176" i="3" s="1"/>
  <c r="I60" i="3"/>
  <c r="J60" i="3" s="1"/>
  <c r="I180" i="3"/>
  <c r="J180" i="3" s="1"/>
  <c r="I40" i="3"/>
  <c r="J40" i="3" s="1"/>
  <c r="I52" i="3"/>
  <c r="J52" i="3" s="1"/>
  <c r="I72" i="3"/>
  <c r="J72" i="3" s="1"/>
  <c r="I170" i="3"/>
  <c r="J170" i="3" s="1"/>
  <c r="I130" i="3"/>
  <c r="J130" i="3" s="1"/>
  <c r="I120" i="3"/>
  <c r="J120" i="3" s="1"/>
  <c r="I174" i="3"/>
  <c r="J174" i="3" s="1"/>
  <c r="I92" i="3"/>
  <c r="J92" i="3" s="1"/>
  <c r="I96" i="3"/>
  <c r="J96" i="3" s="1"/>
  <c r="I112" i="3"/>
  <c r="J112" i="3" s="1"/>
  <c r="I102" i="3"/>
  <c r="J102" i="3" s="1"/>
  <c r="I148" i="3"/>
  <c r="J148" i="3" s="1"/>
  <c r="P4" i="3"/>
  <c r="P3" i="3"/>
  <c r="O4" i="3"/>
  <c r="O3" i="3"/>
  <c r="O2" i="3"/>
  <c r="D115" i="2"/>
  <c r="H115" i="2"/>
  <c r="F106" i="1"/>
  <c r="H106" i="1"/>
  <c r="I106" i="1"/>
  <c r="O8" i="3" l="1"/>
  <c r="O5"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639183E-3C0C-409D-9B7F-2A576A2A9ADF}" keepAlive="1" name="Query - India_Staff" description="Connection to the 'India_Staff' query in the workbook." type="5" refreshedVersion="0" background="1">
    <dbPr connection="Provider=Microsoft.Mashup.OleDb.1;Data Source=$Workbook$;Location=India_Staff;Extended Properties=&quot;&quot;" command="SELECT * FROM [India_Staff]"/>
  </connection>
  <connection id="2" xr16:uid="{1243201B-6D0E-48F6-AAB5-4717CBC1A906}" keepAlive="1" name="Query - NZ_Staff" description="Connection to the 'NZ_Staff' query in the workbook." type="5" refreshedVersion="0" background="1">
    <dbPr connection="Provider=Microsoft.Mashup.OleDb.1;Data Source=$Workbook$;Location=NZ_Staff;Extended Properties=&quot;&quot;" command="SELECT * FROM [NZ_Staff]"/>
  </connection>
  <connection id="3" xr16:uid="{BC97861B-6434-49B6-B8F9-61A8CF277B19}" keepAlive="1" name="Query - Staff" description="Connection to the 'Staff' query in the workbook." type="5" refreshedVersion="8" background="1" saveData="1">
    <dbPr connection="Provider=Microsoft.Mashup.OleDb.1;Data Source=$Workbook$;Location=Staff;Extended Properties=&quot;&quot;" command="SELECT * FROM [Staff]"/>
  </connection>
  <connection id="4" xr16:uid="{BB2B7A18-A640-470D-8A12-353CCCCB76C3}"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5" xr16:uid="{1E07459D-FB81-46D2-843F-D36B0F3FCDF9}" name="WorksheetConnection_blank-data-file.xlsx!Staff" type="102" refreshedVersion="8" minRefreshableVersion="5">
    <extLst>
      <ext xmlns:x15="http://schemas.microsoft.com/office/spreadsheetml/2010/11/main" uri="{DE250136-89BD-433C-8126-D09CA5730AF9}">
        <x15:connection id="Staff" autoDelete="1">
          <x15:rangePr sourceName="_xlcn.WorksheetConnection_blankdatafile.xlsxStaff1"/>
        </x15:connection>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3">
    <s v="ThisWorkbookDataModel"/>
    <s v="{[Staff].[Country].&amp;[IND]}"/>
    <s v="{[Staff].[Country].&amp;[NZ]}"/>
  </metadataStrings>
  <mdxMetadata count="2">
    <mdx n="0" f="s">
      <ms ns="1" c="0"/>
    </mdx>
    <mdx n="0" f="s">
      <ms ns="2" c="0"/>
    </mdx>
  </mdxMetadata>
  <valueMetadata count="2">
    <bk>
      <rc t="1" v="0"/>
    </bk>
    <bk>
      <rc t="1" v="1"/>
    </bk>
  </valueMetadata>
</metadata>
</file>

<file path=xl/sharedStrings.xml><?xml version="1.0" encoding="utf-8"?>
<sst xmlns="http://schemas.openxmlformats.org/spreadsheetml/2006/main" count="1876" uniqueCount="248">
  <si>
    <t>Name</t>
  </si>
  <si>
    <t>Gender</t>
  </si>
  <si>
    <t>Department</t>
  </si>
  <si>
    <t>Age</t>
  </si>
  <si>
    <t>Date Joined</t>
  </si>
  <si>
    <t>Salary</t>
  </si>
  <si>
    <t>Rating</t>
  </si>
  <si>
    <t>Barr Faughny</t>
  </si>
  <si>
    <t>Female</t>
  </si>
  <si>
    <t>Procurement</t>
  </si>
  <si>
    <t>Exceptional</t>
  </si>
  <si>
    <t>Dennison Crosswaite</t>
  </si>
  <si>
    <t>Website</t>
  </si>
  <si>
    <t>Above average</t>
  </si>
  <si>
    <t>Gunar Cockshoot</t>
  </si>
  <si>
    <t>Male</t>
  </si>
  <si>
    <t>Average</t>
  </si>
  <si>
    <t>Wilone O'Kielt</t>
  </si>
  <si>
    <t>Gigi Bohling</t>
  </si>
  <si>
    <t>Sales</t>
  </si>
  <si>
    <t>Curtice Advani</t>
  </si>
  <si>
    <t>Finance</t>
  </si>
  <si>
    <t>Kaine Padly</t>
  </si>
  <si>
    <t>Ches Bonnell</t>
  </si>
  <si>
    <t>Poor</t>
  </si>
  <si>
    <t>Andria Kimpton</t>
  </si>
  <si>
    <t>Brien Boise</t>
  </si>
  <si>
    <t>Husein Augar</t>
  </si>
  <si>
    <t>Karlen McCaffrey</t>
  </si>
  <si>
    <t>Jan Morforth</t>
  </si>
  <si>
    <t>Dotty Strutley</t>
  </si>
  <si>
    <t>Kelci Walkden</t>
  </si>
  <si>
    <t>Marney O'Breen</t>
  </si>
  <si>
    <t>Rafaelita Blaksland</t>
  </si>
  <si>
    <t>Madelene Upcott</t>
  </si>
  <si>
    <t>Beverie Moffet</t>
  </si>
  <si>
    <t>Oby Sorrel</t>
  </si>
  <si>
    <t>Mallorie Waber</t>
  </si>
  <si>
    <t>Jehu Rudeforth</t>
  </si>
  <si>
    <t>Van Tuxwell</t>
  </si>
  <si>
    <t>Roddy Speechley</t>
  </si>
  <si>
    <t>Camilla Castle</t>
  </si>
  <si>
    <t>Very poor</t>
  </si>
  <si>
    <t>Janene Hairsine</t>
  </si>
  <si>
    <t>Niall Selesnick</t>
  </si>
  <si>
    <t>Ebonee Roxburgh</t>
  </si>
  <si>
    <t>Zach Polon</t>
  </si>
  <si>
    <t>Orton Livick</t>
  </si>
  <si>
    <t>Gray Seamon</t>
  </si>
  <si>
    <t>Benny Karolovsky</t>
  </si>
  <si>
    <t>Dyna Doucette</t>
  </si>
  <si>
    <t>Erin Androsik</t>
  </si>
  <si>
    <t>Madge McCloughen</t>
  </si>
  <si>
    <t>Esmaria Denecamp</t>
  </si>
  <si>
    <t>Hogan Iles</t>
  </si>
  <si>
    <t>Valentia Etteridge</t>
  </si>
  <si>
    <t>HR</t>
  </si>
  <si>
    <t>Archibald Filliskirk</t>
  </si>
  <si>
    <t>Lindy Guillet</t>
  </si>
  <si>
    <t>Dell Molloy</t>
  </si>
  <si>
    <t>Ewart Laphorn</t>
  </si>
  <si>
    <t>Vic Radolf</t>
  </si>
  <si>
    <t>Virginia McConville</t>
  </si>
  <si>
    <t>Kaye Crocroft</t>
  </si>
  <si>
    <t>Mollie Hanway</t>
  </si>
  <si>
    <t>Hoyt D'Alesco</t>
  </si>
  <si>
    <t>Crissie Cordel</t>
  </si>
  <si>
    <t>Myer McCory</t>
  </si>
  <si>
    <t>Enoch Dowrey</t>
  </si>
  <si>
    <t>Kissiah Maydway</t>
  </si>
  <si>
    <t>Ambros Murthwaite</t>
  </si>
  <si>
    <t>Torrance Collier</t>
  </si>
  <si>
    <t>Allene Gobbet</t>
  </si>
  <si>
    <t>Violante Courtonne</t>
  </si>
  <si>
    <t>Merrilee Plenty</t>
  </si>
  <si>
    <t>Tatum Hush</t>
  </si>
  <si>
    <t>Kath Bletsoe</t>
  </si>
  <si>
    <t>Hinda Label</t>
  </si>
  <si>
    <t>Shari McNee</t>
  </si>
  <si>
    <t>My Hanscome</t>
  </si>
  <si>
    <t>Drusy MacCombe</t>
  </si>
  <si>
    <t>Halimeda Kuscha</t>
  </si>
  <si>
    <t>William Reeveley</t>
  </si>
  <si>
    <t>Tracy Renad</t>
  </si>
  <si>
    <t>Kassi Jonson</t>
  </si>
  <si>
    <t>Constantino Espley</t>
  </si>
  <si>
    <t>Gretchen Callow</t>
  </si>
  <si>
    <t>Bev Lashley</t>
  </si>
  <si>
    <t>Sibyl Dunkirk</t>
  </si>
  <si>
    <t>Alta Kaszper</t>
  </si>
  <si>
    <t>Shayne Stegel</t>
  </si>
  <si>
    <t>Hyacinthie Braybrooke</t>
  </si>
  <si>
    <t>Agnes Collicott</t>
  </si>
  <si>
    <t>Teressa Udden</t>
  </si>
  <si>
    <t>Bennie Pepis</t>
  </si>
  <si>
    <t>Elia Cockton</t>
  </si>
  <si>
    <t>Cherlyn Barter</t>
  </si>
  <si>
    <t>Murry Dryburgh</t>
  </si>
  <si>
    <t>Mahalia Larcher</t>
  </si>
  <si>
    <t>Bili Sizey</t>
  </si>
  <si>
    <t>Lilyan Klimpt</t>
  </si>
  <si>
    <t>Caro Chappel</t>
  </si>
  <si>
    <t>Leilah Yesinin</t>
  </si>
  <si>
    <t>Collin Jagson</t>
  </si>
  <si>
    <t>Kellsie Waby</t>
  </si>
  <si>
    <t>Simon Kembery</t>
  </si>
  <si>
    <t>Tawnya Tickel</t>
  </si>
  <si>
    <t>Bernie Gorges</t>
  </si>
  <si>
    <t>Florinda Crace</t>
  </si>
  <si>
    <t>Oran Buxcy</t>
  </si>
  <si>
    <t>Employee Data</t>
  </si>
  <si>
    <t>Nanak Sapna</t>
  </si>
  <si>
    <t>Karuna Pashupathy</t>
  </si>
  <si>
    <t>Amal Nimesh</t>
  </si>
  <si>
    <t>Ramnath Ravuri</t>
  </si>
  <si>
    <t>Yauvani Tarpa</t>
  </si>
  <si>
    <t>Upendra Swati</t>
  </si>
  <si>
    <t>Hridaynath Tendulkar</t>
  </si>
  <si>
    <t>Gangadutt Ragha</t>
  </si>
  <si>
    <t>Rameshwari Chikodi</t>
  </si>
  <si>
    <t>Pratigya Rema</t>
  </si>
  <si>
    <t>Kantimoy Pritish</t>
  </si>
  <si>
    <t>Tarala Vishaal</t>
  </si>
  <si>
    <t>Ardhendu Abhichandra Jayakar</t>
  </si>
  <si>
    <t>Jagajeet Viraj</t>
  </si>
  <si>
    <t>Shattesh Utpat</t>
  </si>
  <si>
    <t>Agrata Rajarama</t>
  </si>
  <si>
    <t>Sawini Chandan</t>
  </si>
  <si>
    <t>Damayanti Thangavadivelu</t>
  </si>
  <si>
    <t>Indu Varada Sumedh</t>
  </si>
  <si>
    <t>Krittika Gaekwad</t>
  </si>
  <si>
    <t>Mardav Ramaswami</t>
  </si>
  <si>
    <t>Lalit Kothari</t>
  </si>
  <si>
    <t>Bhuvan Pals</t>
  </si>
  <si>
    <t>Sarayu Ragunathan</t>
  </si>
  <si>
    <t>Ayog Chakrabarti</t>
  </si>
  <si>
    <t>Shevantilal Muppala</t>
  </si>
  <si>
    <t>Suchira Bhanupriya Tapti</t>
  </si>
  <si>
    <t>Mahindra Sreedharan</t>
  </si>
  <si>
    <t>Chitrasen Laul</t>
  </si>
  <si>
    <t>Akbar Sorabhjee</t>
  </si>
  <si>
    <t>Shulabh Qutub Sundaramoorthy</t>
  </si>
  <si>
    <t>Sahila Chandrasekhar</t>
  </si>
  <si>
    <t>Satyendra Venkatadri</t>
  </si>
  <si>
    <t>Piyali Mahanthapa</t>
  </si>
  <si>
    <t>Rukma Vinita</t>
  </si>
  <si>
    <t>Vanmala Shriharsha</t>
  </si>
  <si>
    <t>Sarojini Naueshwara</t>
  </si>
  <si>
    <t>Kaishori Harathi Kateel</t>
  </si>
  <si>
    <t>Shobhana Samuel</t>
  </si>
  <si>
    <t>Krishnakanta Vellanki</t>
  </si>
  <si>
    <t>Shiuli Sapna</t>
  </si>
  <si>
    <t>Anjushri Chandiramani</t>
  </si>
  <si>
    <t>Fullara Sushanti Mokate</t>
  </si>
  <si>
    <t>Shreela Ramasubraman</t>
  </si>
  <si>
    <t>Gumwant Veera</t>
  </si>
  <si>
    <t>Deepali Charan</t>
  </si>
  <si>
    <t>Geena Raghavanpillai</t>
  </si>
  <si>
    <t>Prerana Nishita</t>
  </si>
  <si>
    <t>Shekhar Eswara</t>
  </si>
  <si>
    <t>Kamalakshi Mukundan</t>
  </si>
  <si>
    <t>Sahas Sanabhi Shrikant</t>
  </si>
  <si>
    <t>Ranajay Kailashnath Richa</t>
  </si>
  <si>
    <t>Sukhdev Nageshwar</t>
  </si>
  <si>
    <t>Rushil Kripa</t>
  </si>
  <si>
    <t>Daruka Ghazali</t>
  </si>
  <si>
    <t>Godavari Veena</t>
  </si>
  <si>
    <t>Anumati Shyamari Meherhomji</t>
  </si>
  <si>
    <t>Abhaya Priyavardhan</t>
  </si>
  <si>
    <t>Purnendu Vijayarangan</t>
  </si>
  <si>
    <t>Sameer Shashank Sapra</t>
  </si>
  <si>
    <t>Asija Pothireddy</t>
  </si>
  <si>
    <t>Rupak Mehra</t>
  </si>
  <si>
    <t>Makshi Vinutha</t>
  </si>
  <si>
    <t>Pragya Nilufar</t>
  </si>
  <si>
    <t>Dhruv Manjunath</t>
  </si>
  <si>
    <t>Yagna Sujeev</t>
  </si>
  <si>
    <t>Mithil Nadkarni</t>
  </si>
  <si>
    <t>Bandhula Sathyanna</t>
  </si>
  <si>
    <t>Shubhra Potla</t>
  </si>
  <si>
    <t>Narois Motiwala</t>
  </si>
  <si>
    <t>Madhumati Gazala Soumitra</t>
  </si>
  <si>
    <t>Sanchali Shirish</t>
  </si>
  <si>
    <t>Chandana Sannidhi Surnilla</t>
  </si>
  <si>
    <t>Devasree Fullara Saurin</t>
  </si>
  <si>
    <t>Kunja Prashanta Vibha</t>
  </si>
  <si>
    <t>Kevalkumar Solanki</t>
  </si>
  <si>
    <t>Kulbhushan Moorthy</t>
  </si>
  <si>
    <t>Hemavati Muthiah</t>
  </si>
  <si>
    <t>Sartaj Probal</t>
  </si>
  <si>
    <t>Jaishree Atasi Yavatkar</t>
  </si>
  <si>
    <t>Ilesh Dasgupta</t>
  </si>
  <si>
    <t>Waheeda Vasuman</t>
  </si>
  <si>
    <t>Vinanti Choudhari</t>
  </si>
  <si>
    <t>Manjusri Ruchi</t>
  </si>
  <si>
    <t>Deepit Ranjana</t>
  </si>
  <si>
    <t>Amlankusum Rajabhushan</t>
  </si>
  <si>
    <t>Udyan Lanka</t>
  </si>
  <si>
    <t>Baruna Ogale</t>
  </si>
  <si>
    <t>Heer Pennathur</t>
  </si>
  <si>
    <t>Vasu Nandin</t>
  </si>
  <si>
    <t>Madhavdas Buhpathi</t>
  </si>
  <si>
    <t>Mirium Seemantini Shivakumar</t>
  </si>
  <si>
    <t>Total</t>
  </si>
  <si>
    <t>Country</t>
  </si>
  <si>
    <t>IND</t>
  </si>
  <si>
    <t>Other</t>
  </si>
  <si>
    <t>NZ</t>
  </si>
  <si>
    <t>Count of Employees</t>
  </si>
  <si>
    <t>Average Salary</t>
  </si>
  <si>
    <t>Average Age</t>
  </si>
  <si>
    <t>Average Tenure</t>
  </si>
  <si>
    <t>Tenure</t>
  </si>
  <si>
    <t>Female Count</t>
  </si>
  <si>
    <t>Female %</t>
  </si>
  <si>
    <t>Ratio</t>
  </si>
  <si>
    <t>Ratio of 90,000₹ &gt;</t>
  </si>
  <si>
    <t>Quick Summary of our data</t>
  </si>
  <si>
    <t>Employee Details</t>
  </si>
  <si>
    <t>Column Labels</t>
  </si>
  <si>
    <t>Grand Total</t>
  </si>
  <si>
    <t>Count of Name</t>
  </si>
  <si>
    <t>Average of Age</t>
  </si>
  <si>
    <t>Values</t>
  </si>
  <si>
    <t>Row Labels</t>
  </si>
  <si>
    <t>Average of Salary</t>
  </si>
  <si>
    <t>Average of Tenure</t>
  </si>
  <si>
    <t>Bonus</t>
  </si>
  <si>
    <t>Rating as Number</t>
  </si>
  <si>
    <t>2020</t>
  </si>
  <si>
    <t>May</t>
  </si>
  <si>
    <t>Jun</t>
  </si>
  <si>
    <t>Jul</t>
  </si>
  <si>
    <t>Aug</t>
  </si>
  <si>
    <t>Sep</t>
  </si>
  <si>
    <t>Oct</t>
  </si>
  <si>
    <t>Nov</t>
  </si>
  <si>
    <t>Dec</t>
  </si>
  <si>
    <t>2021</t>
  </si>
  <si>
    <t>Jan</t>
  </si>
  <si>
    <t>Feb</t>
  </si>
  <si>
    <t>Mar</t>
  </si>
  <si>
    <t>Apr</t>
  </si>
  <si>
    <t>2022</t>
  </si>
  <si>
    <t>2023</t>
  </si>
  <si>
    <t>Headcount by Department</t>
  </si>
  <si>
    <t>New Zeland</t>
  </si>
  <si>
    <t>India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</si>
</sst>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8" formatCode="&quot;₹&quot;\ #,##0.00;[Red]&quot;₹&quot;\ \-#,##0.00"/>
    <numFmt numFmtId="43" formatCode="_ * #,##0.00_ ;_ * \-#,##0.00_ ;_ * &quot;-&quot;??_ ;_ @_ "/>
    <numFmt numFmtId="164" formatCode="0.0"/>
    <numFmt numFmtId="165" formatCode="&quot;₹&quot;\ #,##0"/>
  </numFmts>
  <fonts count="7" x14ac:knownFonts="1">
    <font>
      <sz val="11"/>
      <color theme="1"/>
      <name val="Calibri"/>
      <family val="2"/>
      <scheme val="minor"/>
    </font>
    <font>
      <sz val="28"/>
      <color theme="1"/>
      <name val="Segoe UI Light"/>
      <family val="2"/>
    </font>
    <font>
      <sz val="11"/>
      <color theme="1"/>
      <name val="Calibri"/>
      <family val="2"/>
      <scheme val="minor"/>
    </font>
    <font>
      <b/>
      <sz val="11"/>
      <color theme="1"/>
      <name val="Calibri"/>
      <family val="2"/>
      <scheme val="minor"/>
    </font>
    <font>
      <b/>
      <sz val="50"/>
      <color theme="0"/>
      <name val="Calibri"/>
      <family val="2"/>
      <scheme val="minor"/>
    </font>
    <font>
      <sz val="40"/>
      <color theme="0" tint="-4.9989318521683403E-2"/>
      <name val="Calibri"/>
      <family val="2"/>
      <scheme val="minor"/>
    </font>
    <font>
      <sz val="36"/>
      <color theme="1"/>
      <name val="Calibri"/>
      <family val="2"/>
      <scheme val="minor"/>
    </font>
  </fonts>
  <fills count="9">
    <fill>
      <patternFill patternType="none"/>
    </fill>
    <fill>
      <patternFill patternType="gray125"/>
    </fill>
    <fill>
      <patternFill patternType="solid">
        <fgColor theme="4"/>
        <bgColor indexed="64"/>
      </patternFill>
    </fill>
    <fill>
      <patternFill patternType="solid">
        <fgColor theme="2"/>
        <bgColor indexed="64"/>
      </patternFill>
    </fill>
    <fill>
      <patternFill patternType="solid">
        <fgColor theme="5" tint="0.59999389629810485"/>
        <bgColor indexed="64"/>
      </patternFill>
    </fill>
    <fill>
      <patternFill patternType="solid">
        <fgColor theme="2" tint="-9.9978637043366805E-2"/>
        <bgColor indexed="64"/>
      </patternFill>
    </fill>
    <fill>
      <patternFill patternType="solid">
        <fgColor theme="8" tint="0.39997558519241921"/>
        <bgColor indexed="64"/>
      </patternFill>
    </fill>
    <fill>
      <patternFill patternType="solid">
        <fgColor rgb="FFFFC000"/>
        <bgColor indexed="64"/>
      </patternFill>
    </fill>
    <fill>
      <patternFill patternType="solid">
        <fgColor theme="0" tint="-0.499984740745262"/>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3">
    <xf numFmtId="0" fontId="0" fillId="0" borderId="0"/>
    <xf numFmtId="9" fontId="2" fillId="0" borderId="0" applyFont="0" applyFill="0" applyBorder="0" applyAlignment="0" applyProtection="0"/>
    <xf numFmtId="43" fontId="2" fillId="0" borderId="0" applyFont="0" applyFill="0" applyBorder="0" applyAlignment="0" applyProtection="0"/>
  </cellStyleXfs>
  <cellXfs count="42">
    <xf numFmtId="0" fontId="0" fillId="0" borderId="0" xfId="0"/>
    <xf numFmtId="0" fontId="0" fillId="2" borderId="0" xfId="0" applyFill="1"/>
    <xf numFmtId="0" fontId="0" fillId="3" borderId="0" xfId="0" applyFill="1"/>
    <xf numFmtId="0" fontId="1" fillId="3" borderId="0" xfId="0" applyFont="1" applyFill="1" applyAlignment="1">
      <alignment vertical="center"/>
    </xf>
    <xf numFmtId="15" fontId="0" fillId="0" borderId="0" xfId="0" applyNumberFormat="1"/>
    <xf numFmtId="8" fontId="0" fillId="0" borderId="0" xfId="0" applyNumberFormat="1"/>
    <xf numFmtId="14" fontId="0" fillId="0" borderId="0" xfId="0" applyNumberFormat="1"/>
    <xf numFmtId="2" fontId="0" fillId="0" borderId="0" xfId="0" applyNumberFormat="1"/>
    <xf numFmtId="0" fontId="0" fillId="0" borderId="1" xfId="0" applyBorder="1"/>
    <xf numFmtId="8" fontId="0" fillId="0" borderId="1" xfId="0" applyNumberFormat="1" applyBorder="1"/>
    <xf numFmtId="2" fontId="0" fillId="0" borderId="1" xfId="0" applyNumberFormat="1" applyBorder="1"/>
    <xf numFmtId="9" fontId="0" fillId="0" borderId="1" xfId="1" applyFont="1" applyBorder="1"/>
    <xf numFmtId="0" fontId="0" fillId="0" borderId="1" xfId="0" applyBorder="1" applyAlignment="1">
      <alignment horizontal="right"/>
    </xf>
    <xf numFmtId="14" fontId="0" fillId="0" borderId="1" xfId="0" applyNumberFormat="1" applyBorder="1" applyAlignment="1">
      <alignment horizontal="right"/>
    </xf>
    <xf numFmtId="0" fontId="0" fillId="0" borderId="0" xfId="0" pivotButton="1"/>
    <xf numFmtId="0" fontId="0" fillId="0" borderId="0" xfId="0" applyAlignment="1">
      <alignment horizontal="left"/>
    </xf>
    <xf numFmtId="0" fontId="0" fillId="0" borderId="0" xfId="0" applyAlignment="1">
      <alignment horizontal="left" indent="1"/>
    </xf>
    <xf numFmtId="8" fontId="0" fillId="0" borderId="0" xfId="2" applyNumberFormat="1" applyFont="1"/>
    <xf numFmtId="17" fontId="0" fillId="0" borderId="0" xfId="0" applyNumberFormat="1"/>
    <xf numFmtId="0" fontId="4" fillId="6" borderId="0" xfId="0" applyFont="1" applyFill="1" applyAlignment="1">
      <alignment horizontal="center" vertical="center"/>
    </xf>
    <xf numFmtId="9" fontId="4" fillId="6" borderId="0" xfId="1" applyFont="1" applyFill="1" applyAlignment="1">
      <alignment horizontal="center" vertical="center"/>
    </xf>
    <xf numFmtId="8" fontId="4" fillId="6" borderId="0" xfId="0" applyNumberFormat="1" applyFont="1" applyFill="1" applyAlignment="1">
      <alignment horizontal="center" vertical="center"/>
    </xf>
    <xf numFmtId="0" fontId="4" fillId="7" borderId="0" xfId="0" applyFont="1" applyFill="1" applyAlignment="1">
      <alignment horizontal="center" vertical="center"/>
    </xf>
    <xf numFmtId="8" fontId="4" fillId="7" borderId="0" xfId="0" applyNumberFormat="1" applyFont="1" applyFill="1" applyAlignment="1">
      <alignment horizontal="center" vertical="center"/>
    </xf>
    <xf numFmtId="9" fontId="4" fillId="7" borderId="0" xfId="1" applyFont="1" applyFill="1" applyAlignment="1">
      <alignment horizontal="center" vertical="center"/>
    </xf>
    <xf numFmtId="8" fontId="0" fillId="0" borderId="1" xfId="0" applyNumberFormat="1" applyBorder="1" applyAlignment="1">
      <alignment horizontal="right"/>
    </xf>
    <xf numFmtId="164" fontId="0" fillId="0" borderId="1" xfId="0" applyNumberFormat="1" applyBorder="1"/>
    <xf numFmtId="1" fontId="0" fillId="0" borderId="1" xfId="0" applyNumberFormat="1" applyBorder="1"/>
    <xf numFmtId="0" fontId="0" fillId="0" borderId="1" xfId="0" pivotButton="1" applyBorder="1"/>
    <xf numFmtId="0" fontId="0" fillId="0" borderId="1" xfId="0" applyBorder="1" applyAlignment="1">
      <alignment horizontal="left"/>
    </xf>
    <xf numFmtId="0" fontId="0" fillId="0" borderId="3" xfId="0" pivotButton="1" applyBorder="1"/>
    <xf numFmtId="0" fontId="0" fillId="0" borderId="4" xfId="0" applyBorder="1"/>
    <xf numFmtId="0" fontId="0" fillId="0" borderId="5" xfId="0" applyBorder="1"/>
    <xf numFmtId="0" fontId="0" fillId="0" borderId="6" xfId="0" applyBorder="1" applyAlignment="1">
      <alignment horizontal="left"/>
    </xf>
    <xf numFmtId="165" fontId="0" fillId="0" borderId="7" xfId="0" applyNumberFormat="1" applyBorder="1"/>
    <xf numFmtId="0" fontId="0" fillId="0" borderId="8" xfId="0" applyBorder="1" applyAlignment="1">
      <alignment horizontal="left"/>
    </xf>
    <xf numFmtId="0" fontId="0" fillId="0" borderId="2" xfId="0" applyBorder="1"/>
    <xf numFmtId="165" fontId="0" fillId="0" borderId="9" xfId="0" applyNumberFormat="1" applyBorder="1"/>
    <xf numFmtId="0" fontId="3" fillId="4" borderId="1" xfId="0" applyFont="1" applyFill="1" applyBorder="1" applyAlignment="1">
      <alignment horizontal="center"/>
    </xf>
    <xf numFmtId="0" fontId="3" fillId="5" borderId="1" xfId="0" applyFont="1" applyFill="1" applyBorder="1" applyAlignment="1">
      <alignment horizontal="center"/>
    </xf>
    <xf numFmtId="0" fontId="5" fillId="8" borderId="0" xfId="0" applyFont="1" applyFill="1" applyAlignment="1">
      <alignment horizontal="center" vertical="center"/>
    </xf>
    <xf numFmtId="0" fontId="6" fillId="0" borderId="0" xfId="0" applyFont="1" applyAlignment="1">
      <alignment horizontal="center"/>
    </xf>
  </cellXfs>
  <cellStyles count="3">
    <cellStyle name="Comma" xfId="2" builtinId="3"/>
    <cellStyle name="Normal" xfId="0" builtinId="0"/>
    <cellStyle name="Percent" xfId="1" builtinId="5"/>
  </cellStyles>
  <dxfs count="45">
    <dxf>
      <font>
        <color rgb="FF9C0006"/>
      </font>
      <fill>
        <patternFill>
          <bgColor rgb="FFFFC7CE"/>
        </patternFill>
      </fill>
    </dxf>
    <dxf>
      <font>
        <color rgb="FF9C0006"/>
      </font>
      <fill>
        <patternFill>
          <bgColor rgb="FFFFC7CE"/>
        </patternFill>
      </fil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numFmt numFmtId="2" formatCode="0.00"/>
    </dxf>
    <dxf>
      <numFmt numFmtId="2" formatCode="0.00"/>
    </dxf>
    <dxf>
      <numFmt numFmtId="12" formatCode="&quot;₹&quot;\ #,##0.00;[Red]&quot;₹&quot;\ \-#,##0.00"/>
    </dxf>
    <dxf>
      <numFmt numFmtId="2" formatCode="0.00"/>
    </dxf>
    <dxf>
      <numFmt numFmtId="2" formatCode="0.00"/>
    </dxf>
    <dxf>
      <numFmt numFmtId="12" formatCode="&quot;₹&quot;\ #,##0.00;[Red]&quot;₹&quot;\ \-#,##0.00"/>
    </dxf>
    <dxf>
      <numFmt numFmtId="164" formatCode="0.0"/>
    </dxf>
    <dxf>
      <numFmt numFmtId="164" formatCode="0.0"/>
    </dxf>
    <dxf>
      <numFmt numFmtId="164" formatCode="0.0"/>
    </dxf>
    <dxf>
      <numFmt numFmtId="0" formatCode="General"/>
    </dxf>
    <dxf>
      <numFmt numFmtId="12" formatCode="&quot;₹&quot;\ #,##0.00;[Red]&quot;₹&quot;\ \-#,##0.00"/>
    </dxf>
    <dxf>
      <numFmt numFmtId="2" formatCode="0.00"/>
    </dxf>
    <dxf>
      <numFmt numFmtId="12" formatCode="&quot;₹&quot;\ #,##0.00;[Red]&quot;₹&quot;\ \-#,##0.00"/>
    </dxf>
    <dxf>
      <numFmt numFmtId="19" formatCode="dd/mm/yyyy"/>
    </dxf>
    <dxf>
      <numFmt numFmtId="12" formatCode="&quot;₹&quot;\ #,##0.00;[Red]&quot;₹&quot;\ \-#,##0.00"/>
    </dxf>
    <dxf>
      <numFmt numFmtId="20" formatCode="dd/mmm/yy"/>
    </dxf>
    <dxf>
      <numFmt numFmtId="12" formatCode="&quot;₹&quot;\ #,##0.00;[Red]&quot;₹&quot;\ \-#,##0.00"/>
    </dxf>
    <dxf>
      <numFmt numFmtId="12" formatCode="&quot;₹&quot;\ #,##0.00;[Red]&quot;₹&quot;\ \-#,##0.00"/>
    </dxf>
    <dxf>
      <numFmt numFmtId="20" formatCode="dd/mmm/yy"/>
    </dxf>
  </dxfs>
  <tableStyles count="1" defaultTableStyle="TableStyleMedium2" defaultPivotStyle="PivotStyleLight16">
    <tableStyle name="Invisible" pivot="0" table="0" count="0" xr9:uid="{7098D139-D01C-424B-8B07-D71CE144D934}"/>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4.xml"/><Relationship Id="rId18" Type="http://schemas.openxmlformats.org/officeDocument/2006/relationships/connections" Target="connections.xml"/><Relationship Id="rId26" Type="http://schemas.openxmlformats.org/officeDocument/2006/relationships/customXml" Target="../customXml/item3.xml"/><Relationship Id="rId39" Type="http://schemas.openxmlformats.org/officeDocument/2006/relationships/customXml" Target="../customXml/item16.xml"/><Relationship Id="rId21" Type="http://schemas.openxmlformats.org/officeDocument/2006/relationships/sheetMetadata" Target="metadata.xml"/><Relationship Id="rId34" Type="http://schemas.openxmlformats.org/officeDocument/2006/relationships/customXml" Target="../customXml/item11.xml"/><Relationship Id="rId7" Type="http://schemas.openxmlformats.org/officeDocument/2006/relationships/worksheet" Target="worksheets/sheet7.xml"/><Relationship Id="rId12" Type="http://schemas.openxmlformats.org/officeDocument/2006/relationships/pivotCacheDefinition" Target="pivotCache/pivotCacheDefinition3.xml"/><Relationship Id="rId17" Type="http://schemas.openxmlformats.org/officeDocument/2006/relationships/theme" Target="theme/theme1.xml"/><Relationship Id="rId25" Type="http://schemas.openxmlformats.org/officeDocument/2006/relationships/customXml" Target="../customXml/item2.xml"/><Relationship Id="rId33" Type="http://schemas.openxmlformats.org/officeDocument/2006/relationships/customXml" Target="../customXml/item10.xml"/><Relationship Id="rId38" Type="http://schemas.openxmlformats.org/officeDocument/2006/relationships/customXml" Target="../customXml/item15.xml"/><Relationship Id="rId2" Type="http://schemas.openxmlformats.org/officeDocument/2006/relationships/worksheet" Target="worksheets/sheet2.xml"/><Relationship Id="rId16" Type="http://schemas.microsoft.com/office/2007/relationships/slicerCache" Target="slicerCaches/slicerCache1.xml"/><Relationship Id="rId20" Type="http://schemas.openxmlformats.org/officeDocument/2006/relationships/sharedStrings" Target="sharedStrings.xml"/><Relationship Id="rId29" Type="http://schemas.openxmlformats.org/officeDocument/2006/relationships/customXml" Target="../customXml/item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24" Type="http://schemas.openxmlformats.org/officeDocument/2006/relationships/customXml" Target="../customXml/item1.xml"/><Relationship Id="rId32" Type="http://schemas.openxmlformats.org/officeDocument/2006/relationships/customXml" Target="../customXml/item9.xml"/><Relationship Id="rId37" Type="http://schemas.openxmlformats.org/officeDocument/2006/relationships/customXml" Target="../customXml/item14.xml"/><Relationship Id="rId40" Type="http://schemas.openxmlformats.org/officeDocument/2006/relationships/customXml" Target="../customXml/item17.xml"/><Relationship Id="rId5" Type="http://schemas.openxmlformats.org/officeDocument/2006/relationships/worksheet" Target="worksheets/sheet5.xml"/><Relationship Id="rId15" Type="http://schemas.openxmlformats.org/officeDocument/2006/relationships/pivotCacheDefinition" Target="pivotCache/pivotCacheDefinition6.xml"/><Relationship Id="rId23" Type="http://schemas.openxmlformats.org/officeDocument/2006/relationships/calcChain" Target="calcChain.xml"/><Relationship Id="rId28" Type="http://schemas.openxmlformats.org/officeDocument/2006/relationships/customXml" Target="../customXml/item5.xml"/><Relationship Id="rId36" Type="http://schemas.openxmlformats.org/officeDocument/2006/relationships/customXml" Target="../customXml/item13.xml"/><Relationship Id="rId10" Type="http://schemas.openxmlformats.org/officeDocument/2006/relationships/pivotCacheDefinition" Target="pivotCache/pivotCacheDefinition1.xml"/><Relationship Id="rId19" Type="http://schemas.openxmlformats.org/officeDocument/2006/relationships/styles" Target="styles.xml"/><Relationship Id="rId31" Type="http://schemas.openxmlformats.org/officeDocument/2006/relationships/customXml" Target="../customXml/item8.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5.xml"/><Relationship Id="rId22" Type="http://schemas.openxmlformats.org/officeDocument/2006/relationships/powerPivotData" Target="model/item.data"/><Relationship Id="rId27" Type="http://schemas.openxmlformats.org/officeDocument/2006/relationships/customXml" Target="../customXml/item4.xml"/><Relationship Id="rId30" Type="http://schemas.openxmlformats.org/officeDocument/2006/relationships/customXml" Target="../customXml/item7.xml"/><Relationship Id="rId35" Type="http://schemas.openxmlformats.org/officeDocument/2006/relationships/customXml" Target="../customXml/item12.xml"/><Relationship Id="rId8" Type="http://schemas.openxmlformats.org/officeDocument/2006/relationships/worksheet" Target="worksheets/sheet8.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3.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4.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5.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6.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Salary vs Rating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'ALL STAFF'!$K$1</c:f>
              <c:strCache>
                <c:ptCount val="1"/>
                <c:pt idx="0">
                  <c:v>Rating as Number</c:v>
                </c:pt>
              </c:strCache>
            </c:strRef>
          </c:tx>
          <c:spPr>
            <a:ln w="25400" cap="rnd">
              <a:noFill/>
              <a:round/>
            </a:ln>
            <a:effectLst/>
          </c:spPr>
          <c:marker>
            <c:symbol val="circle"/>
            <c:size val="5"/>
            <c:spPr>
              <a:solidFill>
                <a:schemeClr val="accent1"/>
              </a:solidFill>
              <a:ln w="9525">
                <a:solidFill>
                  <a:schemeClr val="accent1"/>
                </a:solidFill>
              </a:ln>
              <a:effectLst/>
            </c:spPr>
          </c:marker>
          <c:xVal>
            <c:numRef>
              <c:f>'ALL STAFF'!$G$2:$G$184</c:f>
              <c:numCache>
                <c:formatCode>"₹"#,##0.00_);[Red]\("₹"#,##0.00\)</c:formatCode>
                <c:ptCount val="183"/>
                <c:pt idx="0">
                  <c:v>119110</c:v>
                </c:pt>
                <c:pt idx="1">
                  <c:v>119110</c:v>
                </c:pt>
                <c:pt idx="2">
                  <c:v>118840</c:v>
                </c:pt>
                <c:pt idx="3">
                  <c:v>118840</c:v>
                </c:pt>
                <c:pt idx="4">
                  <c:v>118100</c:v>
                </c:pt>
                <c:pt idx="5">
                  <c:v>118100</c:v>
                </c:pt>
                <c:pt idx="6">
                  <c:v>115920</c:v>
                </c:pt>
                <c:pt idx="7">
                  <c:v>115920</c:v>
                </c:pt>
                <c:pt idx="8">
                  <c:v>115440</c:v>
                </c:pt>
                <c:pt idx="9">
                  <c:v>115440</c:v>
                </c:pt>
                <c:pt idx="10">
                  <c:v>114890</c:v>
                </c:pt>
                <c:pt idx="11">
                  <c:v>114890</c:v>
                </c:pt>
                <c:pt idx="12">
                  <c:v>114870</c:v>
                </c:pt>
                <c:pt idx="13">
                  <c:v>114870</c:v>
                </c:pt>
                <c:pt idx="14">
                  <c:v>114180</c:v>
                </c:pt>
                <c:pt idx="15">
                  <c:v>114180</c:v>
                </c:pt>
                <c:pt idx="16">
                  <c:v>113280</c:v>
                </c:pt>
                <c:pt idx="17">
                  <c:v>113280</c:v>
                </c:pt>
                <c:pt idx="18">
                  <c:v>112780</c:v>
                </c:pt>
                <c:pt idx="19">
                  <c:v>112780</c:v>
                </c:pt>
                <c:pt idx="20">
                  <c:v>112650</c:v>
                </c:pt>
                <c:pt idx="21">
                  <c:v>112650</c:v>
                </c:pt>
                <c:pt idx="22">
                  <c:v>112650</c:v>
                </c:pt>
                <c:pt idx="23">
                  <c:v>112570</c:v>
                </c:pt>
                <c:pt idx="24">
                  <c:v>112570</c:v>
                </c:pt>
                <c:pt idx="25">
                  <c:v>112110</c:v>
                </c:pt>
                <c:pt idx="26">
                  <c:v>112110</c:v>
                </c:pt>
                <c:pt idx="27">
                  <c:v>109190</c:v>
                </c:pt>
                <c:pt idx="28">
                  <c:v>109190</c:v>
                </c:pt>
                <c:pt idx="29">
                  <c:v>109160</c:v>
                </c:pt>
                <c:pt idx="30">
                  <c:v>109160</c:v>
                </c:pt>
                <c:pt idx="31">
                  <c:v>107700</c:v>
                </c:pt>
                <c:pt idx="32">
                  <c:v>107700</c:v>
                </c:pt>
                <c:pt idx="33">
                  <c:v>106460</c:v>
                </c:pt>
                <c:pt idx="34">
                  <c:v>106460</c:v>
                </c:pt>
                <c:pt idx="35">
                  <c:v>104770</c:v>
                </c:pt>
                <c:pt idx="36">
                  <c:v>104770</c:v>
                </c:pt>
                <c:pt idx="37">
                  <c:v>104410</c:v>
                </c:pt>
                <c:pt idx="38">
                  <c:v>104410</c:v>
                </c:pt>
                <c:pt idx="39">
                  <c:v>104120</c:v>
                </c:pt>
                <c:pt idx="40">
                  <c:v>104120</c:v>
                </c:pt>
                <c:pt idx="41">
                  <c:v>103550</c:v>
                </c:pt>
                <c:pt idx="42">
                  <c:v>103550</c:v>
                </c:pt>
                <c:pt idx="43">
                  <c:v>100420</c:v>
                </c:pt>
                <c:pt idx="44">
                  <c:v>100420</c:v>
                </c:pt>
                <c:pt idx="45">
                  <c:v>99970</c:v>
                </c:pt>
                <c:pt idx="46">
                  <c:v>99970</c:v>
                </c:pt>
                <c:pt idx="47">
                  <c:v>99750</c:v>
                </c:pt>
                <c:pt idx="48">
                  <c:v>99750</c:v>
                </c:pt>
                <c:pt idx="49">
                  <c:v>96800</c:v>
                </c:pt>
                <c:pt idx="50">
                  <c:v>96800</c:v>
                </c:pt>
                <c:pt idx="51">
                  <c:v>96140</c:v>
                </c:pt>
                <c:pt idx="52">
                  <c:v>96140</c:v>
                </c:pt>
                <c:pt idx="53">
                  <c:v>92700</c:v>
                </c:pt>
                <c:pt idx="54">
                  <c:v>92700</c:v>
                </c:pt>
                <c:pt idx="55">
                  <c:v>92450</c:v>
                </c:pt>
                <c:pt idx="56">
                  <c:v>92450</c:v>
                </c:pt>
                <c:pt idx="57">
                  <c:v>91650</c:v>
                </c:pt>
                <c:pt idx="58">
                  <c:v>91650</c:v>
                </c:pt>
                <c:pt idx="59">
                  <c:v>91310</c:v>
                </c:pt>
                <c:pt idx="60">
                  <c:v>91310</c:v>
                </c:pt>
                <c:pt idx="61">
                  <c:v>90700</c:v>
                </c:pt>
                <c:pt idx="62">
                  <c:v>90700</c:v>
                </c:pt>
                <c:pt idx="63">
                  <c:v>88050</c:v>
                </c:pt>
                <c:pt idx="64">
                  <c:v>88050</c:v>
                </c:pt>
                <c:pt idx="65">
                  <c:v>87620</c:v>
                </c:pt>
                <c:pt idx="66">
                  <c:v>87620</c:v>
                </c:pt>
                <c:pt idx="67">
                  <c:v>86570</c:v>
                </c:pt>
                <c:pt idx="68">
                  <c:v>86570</c:v>
                </c:pt>
                <c:pt idx="69">
                  <c:v>85000</c:v>
                </c:pt>
                <c:pt idx="70">
                  <c:v>85000</c:v>
                </c:pt>
                <c:pt idx="71">
                  <c:v>83750</c:v>
                </c:pt>
                <c:pt idx="72">
                  <c:v>83750</c:v>
                </c:pt>
                <c:pt idx="73">
                  <c:v>80700</c:v>
                </c:pt>
                <c:pt idx="74">
                  <c:v>80700</c:v>
                </c:pt>
                <c:pt idx="75">
                  <c:v>79570</c:v>
                </c:pt>
                <c:pt idx="76">
                  <c:v>79570</c:v>
                </c:pt>
                <c:pt idx="77">
                  <c:v>78540</c:v>
                </c:pt>
                <c:pt idx="78">
                  <c:v>78540</c:v>
                </c:pt>
                <c:pt idx="79">
                  <c:v>78390</c:v>
                </c:pt>
                <c:pt idx="80">
                  <c:v>78390</c:v>
                </c:pt>
                <c:pt idx="81">
                  <c:v>76900</c:v>
                </c:pt>
                <c:pt idx="82">
                  <c:v>76900</c:v>
                </c:pt>
                <c:pt idx="83">
                  <c:v>75970</c:v>
                </c:pt>
                <c:pt idx="84">
                  <c:v>75970</c:v>
                </c:pt>
                <c:pt idx="85">
                  <c:v>75880</c:v>
                </c:pt>
                <c:pt idx="86">
                  <c:v>75880</c:v>
                </c:pt>
                <c:pt idx="87">
                  <c:v>75480</c:v>
                </c:pt>
                <c:pt idx="88">
                  <c:v>75480</c:v>
                </c:pt>
                <c:pt idx="89">
                  <c:v>75280</c:v>
                </c:pt>
                <c:pt idx="90">
                  <c:v>75280</c:v>
                </c:pt>
                <c:pt idx="91">
                  <c:v>75000</c:v>
                </c:pt>
                <c:pt idx="92">
                  <c:v>75000</c:v>
                </c:pt>
                <c:pt idx="93">
                  <c:v>74550</c:v>
                </c:pt>
                <c:pt idx="94">
                  <c:v>74550</c:v>
                </c:pt>
                <c:pt idx="95">
                  <c:v>71380</c:v>
                </c:pt>
                <c:pt idx="96">
                  <c:v>71380</c:v>
                </c:pt>
                <c:pt idx="97">
                  <c:v>70610</c:v>
                </c:pt>
                <c:pt idx="98">
                  <c:v>70610</c:v>
                </c:pt>
                <c:pt idx="99">
                  <c:v>70270</c:v>
                </c:pt>
                <c:pt idx="100">
                  <c:v>70270</c:v>
                </c:pt>
                <c:pt idx="101">
                  <c:v>69710</c:v>
                </c:pt>
                <c:pt idx="102">
                  <c:v>69710</c:v>
                </c:pt>
                <c:pt idx="103">
                  <c:v>69120</c:v>
                </c:pt>
                <c:pt idx="104">
                  <c:v>69120</c:v>
                </c:pt>
                <c:pt idx="105">
                  <c:v>69070</c:v>
                </c:pt>
                <c:pt idx="106">
                  <c:v>69070</c:v>
                </c:pt>
                <c:pt idx="107">
                  <c:v>68900</c:v>
                </c:pt>
                <c:pt idx="108">
                  <c:v>68900</c:v>
                </c:pt>
                <c:pt idx="109">
                  <c:v>67950</c:v>
                </c:pt>
                <c:pt idx="110">
                  <c:v>67950</c:v>
                </c:pt>
                <c:pt idx="111">
                  <c:v>67910</c:v>
                </c:pt>
                <c:pt idx="112">
                  <c:v>67910</c:v>
                </c:pt>
                <c:pt idx="113">
                  <c:v>65920</c:v>
                </c:pt>
                <c:pt idx="114">
                  <c:v>65920</c:v>
                </c:pt>
                <c:pt idx="115">
                  <c:v>65700</c:v>
                </c:pt>
                <c:pt idx="116">
                  <c:v>65700</c:v>
                </c:pt>
                <c:pt idx="117">
                  <c:v>65360</c:v>
                </c:pt>
                <c:pt idx="118">
                  <c:v>65360</c:v>
                </c:pt>
                <c:pt idx="119">
                  <c:v>64000</c:v>
                </c:pt>
                <c:pt idx="120">
                  <c:v>64000</c:v>
                </c:pt>
                <c:pt idx="121">
                  <c:v>62780</c:v>
                </c:pt>
                <c:pt idx="122">
                  <c:v>62780</c:v>
                </c:pt>
                <c:pt idx="123">
                  <c:v>60570</c:v>
                </c:pt>
                <c:pt idx="124">
                  <c:v>60570</c:v>
                </c:pt>
                <c:pt idx="125">
                  <c:v>60130</c:v>
                </c:pt>
                <c:pt idx="126">
                  <c:v>60130</c:v>
                </c:pt>
                <c:pt idx="127">
                  <c:v>59430</c:v>
                </c:pt>
                <c:pt idx="128">
                  <c:v>59430</c:v>
                </c:pt>
                <c:pt idx="129">
                  <c:v>58960</c:v>
                </c:pt>
                <c:pt idx="130">
                  <c:v>58960</c:v>
                </c:pt>
                <c:pt idx="131">
                  <c:v>58940</c:v>
                </c:pt>
                <c:pt idx="132">
                  <c:v>58940</c:v>
                </c:pt>
                <c:pt idx="133">
                  <c:v>58100</c:v>
                </c:pt>
                <c:pt idx="134">
                  <c:v>58100</c:v>
                </c:pt>
                <c:pt idx="135">
                  <c:v>57090</c:v>
                </c:pt>
                <c:pt idx="136">
                  <c:v>57090</c:v>
                </c:pt>
                <c:pt idx="137">
                  <c:v>56870</c:v>
                </c:pt>
                <c:pt idx="138">
                  <c:v>56870</c:v>
                </c:pt>
                <c:pt idx="139">
                  <c:v>54970</c:v>
                </c:pt>
                <c:pt idx="140">
                  <c:v>54970</c:v>
                </c:pt>
                <c:pt idx="141">
                  <c:v>53870</c:v>
                </c:pt>
                <c:pt idx="142">
                  <c:v>53870</c:v>
                </c:pt>
                <c:pt idx="143">
                  <c:v>53540</c:v>
                </c:pt>
                <c:pt idx="144">
                  <c:v>53540</c:v>
                </c:pt>
                <c:pt idx="145">
                  <c:v>53540</c:v>
                </c:pt>
                <c:pt idx="146">
                  <c:v>53540</c:v>
                </c:pt>
                <c:pt idx="147">
                  <c:v>53240</c:v>
                </c:pt>
                <c:pt idx="148">
                  <c:v>53240</c:v>
                </c:pt>
                <c:pt idx="149">
                  <c:v>52610</c:v>
                </c:pt>
                <c:pt idx="150">
                  <c:v>52610</c:v>
                </c:pt>
                <c:pt idx="151">
                  <c:v>49630</c:v>
                </c:pt>
                <c:pt idx="152">
                  <c:v>49630</c:v>
                </c:pt>
                <c:pt idx="153">
                  <c:v>48980</c:v>
                </c:pt>
                <c:pt idx="154">
                  <c:v>48980</c:v>
                </c:pt>
                <c:pt idx="155">
                  <c:v>48950</c:v>
                </c:pt>
                <c:pt idx="156">
                  <c:v>48950</c:v>
                </c:pt>
                <c:pt idx="157">
                  <c:v>48530</c:v>
                </c:pt>
                <c:pt idx="158">
                  <c:v>48530</c:v>
                </c:pt>
                <c:pt idx="159">
                  <c:v>48170</c:v>
                </c:pt>
                <c:pt idx="160">
                  <c:v>48170</c:v>
                </c:pt>
                <c:pt idx="161">
                  <c:v>47360</c:v>
                </c:pt>
                <c:pt idx="162">
                  <c:v>47360</c:v>
                </c:pt>
                <c:pt idx="163">
                  <c:v>45510</c:v>
                </c:pt>
                <c:pt idx="164">
                  <c:v>45510</c:v>
                </c:pt>
                <c:pt idx="165">
                  <c:v>43840</c:v>
                </c:pt>
                <c:pt idx="166">
                  <c:v>43840</c:v>
                </c:pt>
                <c:pt idx="167">
                  <c:v>43510</c:v>
                </c:pt>
                <c:pt idx="168">
                  <c:v>43510</c:v>
                </c:pt>
                <c:pt idx="169">
                  <c:v>41980</c:v>
                </c:pt>
                <c:pt idx="170">
                  <c:v>41980</c:v>
                </c:pt>
                <c:pt idx="171">
                  <c:v>41570</c:v>
                </c:pt>
                <c:pt idx="172">
                  <c:v>41570</c:v>
                </c:pt>
                <c:pt idx="173">
                  <c:v>40400</c:v>
                </c:pt>
                <c:pt idx="174">
                  <c:v>40400</c:v>
                </c:pt>
                <c:pt idx="175">
                  <c:v>37920</c:v>
                </c:pt>
                <c:pt idx="176">
                  <c:v>37920</c:v>
                </c:pt>
                <c:pt idx="177">
                  <c:v>36040</c:v>
                </c:pt>
                <c:pt idx="178">
                  <c:v>36040</c:v>
                </c:pt>
                <c:pt idx="179">
                  <c:v>34980</c:v>
                </c:pt>
                <c:pt idx="180">
                  <c:v>34980</c:v>
                </c:pt>
                <c:pt idx="181">
                  <c:v>33920</c:v>
                </c:pt>
                <c:pt idx="182">
                  <c:v>33920</c:v>
                </c:pt>
              </c:numCache>
            </c:numRef>
          </c:xVal>
          <c:yVal>
            <c:numRef>
              <c:f>'ALL STAFF'!$K$2:$K$184</c:f>
              <c:numCache>
                <c:formatCode>General</c:formatCode>
                <c:ptCount val="183"/>
                <c:pt idx="0">
                  <c:v>3</c:v>
                </c:pt>
                <c:pt idx="1">
                  <c:v>3</c:v>
                </c:pt>
                <c:pt idx="2">
                  <c:v>3</c:v>
                </c:pt>
                <c:pt idx="3">
                  <c:v>3</c:v>
                </c:pt>
                <c:pt idx="4">
                  <c:v>3</c:v>
                </c:pt>
                <c:pt idx="5">
                  <c:v>3</c:v>
                </c:pt>
                <c:pt idx="6">
                  <c:v>3</c:v>
                </c:pt>
                <c:pt idx="7">
                  <c:v>3</c:v>
                </c:pt>
                <c:pt idx="8">
                  <c:v>2</c:v>
                </c:pt>
                <c:pt idx="9">
                  <c:v>2</c:v>
                </c:pt>
                <c:pt idx="10">
                  <c:v>3</c:v>
                </c:pt>
                <c:pt idx="11">
                  <c:v>3</c:v>
                </c:pt>
                <c:pt idx="12">
                  <c:v>3</c:v>
                </c:pt>
                <c:pt idx="13">
                  <c:v>3</c:v>
                </c:pt>
                <c:pt idx="14">
                  <c:v>3</c:v>
                </c:pt>
                <c:pt idx="15">
                  <c:v>3</c:v>
                </c:pt>
                <c:pt idx="16">
                  <c:v>1</c:v>
                </c:pt>
                <c:pt idx="17">
                  <c:v>1</c:v>
                </c:pt>
                <c:pt idx="18">
                  <c:v>4</c:v>
                </c:pt>
                <c:pt idx="19">
                  <c:v>4</c:v>
                </c:pt>
                <c:pt idx="20">
                  <c:v>3</c:v>
                </c:pt>
                <c:pt idx="21">
                  <c:v>3</c:v>
                </c:pt>
                <c:pt idx="22">
                  <c:v>3</c:v>
                </c:pt>
                <c:pt idx="23">
                  <c:v>3</c:v>
                </c:pt>
                <c:pt idx="24">
                  <c:v>3</c:v>
                </c:pt>
                <c:pt idx="25">
                  <c:v>2</c:v>
                </c:pt>
                <c:pt idx="26">
                  <c:v>2</c:v>
                </c:pt>
                <c:pt idx="27">
                  <c:v>4</c:v>
                </c:pt>
                <c:pt idx="28">
                  <c:v>4</c:v>
                </c:pt>
                <c:pt idx="29">
                  <c:v>5</c:v>
                </c:pt>
                <c:pt idx="30">
                  <c:v>5</c:v>
                </c:pt>
                <c:pt idx="31">
                  <c:v>3</c:v>
                </c:pt>
                <c:pt idx="32">
                  <c:v>3</c:v>
                </c:pt>
                <c:pt idx="33">
                  <c:v>3</c:v>
                </c:pt>
                <c:pt idx="34">
                  <c:v>3</c:v>
                </c:pt>
                <c:pt idx="35">
                  <c:v>3</c:v>
                </c:pt>
                <c:pt idx="36">
                  <c:v>3</c:v>
                </c:pt>
                <c:pt idx="37">
                  <c:v>3</c:v>
                </c:pt>
                <c:pt idx="38">
                  <c:v>3</c:v>
                </c:pt>
                <c:pt idx="39">
                  <c:v>3</c:v>
                </c:pt>
                <c:pt idx="40">
                  <c:v>3</c:v>
                </c:pt>
                <c:pt idx="41">
                  <c:v>3</c:v>
                </c:pt>
                <c:pt idx="42">
                  <c:v>3</c:v>
                </c:pt>
                <c:pt idx="43">
                  <c:v>3</c:v>
                </c:pt>
                <c:pt idx="44">
                  <c:v>3</c:v>
                </c:pt>
                <c:pt idx="45">
                  <c:v>3</c:v>
                </c:pt>
                <c:pt idx="46">
                  <c:v>3</c:v>
                </c:pt>
                <c:pt idx="47">
                  <c:v>3</c:v>
                </c:pt>
                <c:pt idx="48">
                  <c:v>3</c:v>
                </c:pt>
                <c:pt idx="49">
                  <c:v>3</c:v>
                </c:pt>
                <c:pt idx="50">
                  <c:v>3</c:v>
                </c:pt>
                <c:pt idx="51">
                  <c:v>3</c:v>
                </c:pt>
                <c:pt idx="52">
                  <c:v>3</c:v>
                </c:pt>
                <c:pt idx="53">
                  <c:v>3</c:v>
                </c:pt>
                <c:pt idx="54">
                  <c:v>3</c:v>
                </c:pt>
                <c:pt idx="55">
                  <c:v>3</c:v>
                </c:pt>
                <c:pt idx="56">
                  <c:v>3</c:v>
                </c:pt>
                <c:pt idx="57">
                  <c:v>4</c:v>
                </c:pt>
                <c:pt idx="58">
                  <c:v>4</c:v>
                </c:pt>
                <c:pt idx="59">
                  <c:v>3</c:v>
                </c:pt>
                <c:pt idx="60">
                  <c:v>3</c:v>
                </c:pt>
                <c:pt idx="61">
                  <c:v>4</c:v>
                </c:pt>
                <c:pt idx="62">
                  <c:v>4</c:v>
                </c:pt>
                <c:pt idx="63">
                  <c:v>2</c:v>
                </c:pt>
                <c:pt idx="64">
                  <c:v>2</c:v>
                </c:pt>
                <c:pt idx="65">
                  <c:v>3</c:v>
                </c:pt>
                <c:pt idx="66">
                  <c:v>3</c:v>
                </c:pt>
                <c:pt idx="67">
                  <c:v>3</c:v>
                </c:pt>
                <c:pt idx="68">
                  <c:v>3</c:v>
                </c:pt>
                <c:pt idx="69">
                  <c:v>3</c:v>
                </c:pt>
                <c:pt idx="70">
                  <c:v>3</c:v>
                </c:pt>
                <c:pt idx="71">
                  <c:v>3</c:v>
                </c:pt>
                <c:pt idx="72">
                  <c:v>3</c:v>
                </c:pt>
                <c:pt idx="73">
                  <c:v>4</c:v>
                </c:pt>
                <c:pt idx="74">
                  <c:v>4</c:v>
                </c:pt>
                <c:pt idx="75">
                  <c:v>3</c:v>
                </c:pt>
                <c:pt idx="76">
                  <c:v>3</c:v>
                </c:pt>
                <c:pt idx="77">
                  <c:v>3</c:v>
                </c:pt>
                <c:pt idx="78">
                  <c:v>3</c:v>
                </c:pt>
                <c:pt idx="79">
                  <c:v>3</c:v>
                </c:pt>
                <c:pt idx="80">
                  <c:v>3</c:v>
                </c:pt>
                <c:pt idx="81">
                  <c:v>4</c:v>
                </c:pt>
                <c:pt idx="82">
                  <c:v>4</c:v>
                </c:pt>
                <c:pt idx="83">
                  <c:v>3</c:v>
                </c:pt>
                <c:pt idx="84">
                  <c:v>3</c:v>
                </c:pt>
                <c:pt idx="85">
                  <c:v>3</c:v>
                </c:pt>
                <c:pt idx="86">
                  <c:v>3</c:v>
                </c:pt>
                <c:pt idx="87">
                  <c:v>1</c:v>
                </c:pt>
                <c:pt idx="88">
                  <c:v>1</c:v>
                </c:pt>
                <c:pt idx="89">
                  <c:v>3</c:v>
                </c:pt>
                <c:pt idx="90">
                  <c:v>3</c:v>
                </c:pt>
                <c:pt idx="91">
                  <c:v>5</c:v>
                </c:pt>
                <c:pt idx="92">
                  <c:v>5</c:v>
                </c:pt>
                <c:pt idx="93">
                  <c:v>3</c:v>
                </c:pt>
                <c:pt idx="94">
                  <c:v>3</c:v>
                </c:pt>
                <c:pt idx="95">
                  <c:v>3</c:v>
                </c:pt>
                <c:pt idx="96">
                  <c:v>3</c:v>
                </c:pt>
                <c:pt idx="97">
                  <c:v>3</c:v>
                </c:pt>
                <c:pt idx="98">
                  <c:v>3</c:v>
                </c:pt>
                <c:pt idx="99">
                  <c:v>2</c:v>
                </c:pt>
                <c:pt idx="100">
                  <c:v>2</c:v>
                </c:pt>
                <c:pt idx="101">
                  <c:v>3</c:v>
                </c:pt>
                <c:pt idx="102">
                  <c:v>3</c:v>
                </c:pt>
                <c:pt idx="103">
                  <c:v>3</c:v>
                </c:pt>
                <c:pt idx="104">
                  <c:v>3</c:v>
                </c:pt>
                <c:pt idx="105">
                  <c:v>3</c:v>
                </c:pt>
                <c:pt idx="106">
                  <c:v>3</c:v>
                </c:pt>
                <c:pt idx="107">
                  <c:v>2</c:v>
                </c:pt>
                <c:pt idx="108">
                  <c:v>2</c:v>
                </c:pt>
                <c:pt idx="109">
                  <c:v>3</c:v>
                </c:pt>
                <c:pt idx="110">
                  <c:v>3</c:v>
                </c:pt>
                <c:pt idx="111">
                  <c:v>2</c:v>
                </c:pt>
                <c:pt idx="112">
                  <c:v>2</c:v>
                </c:pt>
                <c:pt idx="113">
                  <c:v>3</c:v>
                </c:pt>
                <c:pt idx="114">
                  <c:v>3</c:v>
                </c:pt>
                <c:pt idx="115">
                  <c:v>3</c:v>
                </c:pt>
                <c:pt idx="116">
                  <c:v>3</c:v>
                </c:pt>
                <c:pt idx="117">
                  <c:v>3</c:v>
                </c:pt>
                <c:pt idx="118">
                  <c:v>3</c:v>
                </c:pt>
                <c:pt idx="119">
                  <c:v>3</c:v>
                </c:pt>
                <c:pt idx="120">
                  <c:v>3</c:v>
                </c:pt>
                <c:pt idx="121">
                  <c:v>3</c:v>
                </c:pt>
                <c:pt idx="122">
                  <c:v>3</c:v>
                </c:pt>
                <c:pt idx="123">
                  <c:v>3</c:v>
                </c:pt>
                <c:pt idx="124">
                  <c:v>3</c:v>
                </c:pt>
                <c:pt idx="125">
                  <c:v>3</c:v>
                </c:pt>
                <c:pt idx="126">
                  <c:v>3</c:v>
                </c:pt>
                <c:pt idx="127">
                  <c:v>3</c:v>
                </c:pt>
                <c:pt idx="128">
                  <c:v>3</c:v>
                </c:pt>
                <c:pt idx="129">
                  <c:v>3</c:v>
                </c:pt>
                <c:pt idx="130">
                  <c:v>3</c:v>
                </c:pt>
                <c:pt idx="131">
                  <c:v>3</c:v>
                </c:pt>
                <c:pt idx="132">
                  <c:v>3</c:v>
                </c:pt>
                <c:pt idx="133">
                  <c:v>3</c:v>
                </c:pt>
                <c:pt idx="134">
                  <c:v>3</c:v>
                </c:pt>
                <c:pt idx="135">
                  <c:v>3</c:v>
                </c:pt>
                <c:pt idx="136">
                  <c:v>3</c:v>
                </c:pt>
                <c:pt idx="137">
                  <c:v>4</c:v>
                </c:pt>
                <c:pt idx="138">
                  <c:v>4</c:v>
                </c:pt>
                <c:pt idx="139">
                  <c:v>3</c:v>
                </c:pt>
                <c:pt idx="140">
                  <c:v>3</c:v>
                </c:pt>
                <c:pt idx="141">
                  <c:v>3</c:v>
                </c:pt>
                <c:pt idx="142">
                  <c:v>3</c:v>
                </c:pt>
                <c:pt idx="143">
                  <c:v>3</c:v>
                </c:pt>
                <c:pt idx="144">
                  <c:v>3</c:v>
                </c:pt>
                <c:pt idx="145">
                  <c:v>3</c:v>
                </c:pt>
                <c:pt idx="146">
                  <c:v>3</c:v>
                </c:pt>
                <c:pt idx="147">
                  <c:v>3</c:v>
                </c:pt>
                <c:pt idx="148">
                  <c:v>3</c:v>
                </c:pt>
                <c:pt idx="149">
                  <c:v>2</c:v>
                </c:pt>
                <c:pt idx="150">
                  <c:v>2</c:v>
                </c:pt>
                <c:pt idx="151">
                  <c:v>2</c:v>
                </c:pt>
                <c:pt idx="152">
                  <c:v>2</c:v>
                </c:pt>
                <c:pt idx="153">
                  <c:v>3</c:v>
                </c:pt>
                <c:pt idx="154">
                  <c:v>3</c:v>
                </c:pt>
                <c:pt idx="155">
                  <c:v>3</c:v>
                </c:pt>
                <c:pt idx="156">
                  <c:v>3</c:v>
                </c:pt>
                <c:pt idx="157">
                  <c:v>4</c:v>
                </c:pt>
                <c:pt idx="158">
                  <c:v>4</c:v>
                </c:pt>
                <c:pt idx="159">
                  <c:v>4</c:v>
                </c:pt>
                <c:pt idx="160">
                  <c:v>4</c:v>
                </c:pt>
                <c:pt idx="161">
                  <c:v>3</c:v>
                </c:pt>
                <c:pt idx="162">
                  <c:v>3</c:v>
                </c:pt>
                <c:pt idx="163">
                  <c:v>3</c:v>
                </c:pt>
                <c:pt idx="164">
                  <c:v>3</c:v>
                </c:pt>
                <c:pt idx="165">
                  <c:v>4</c:v>
                </c:pt>
                <c:pt idx="166">
                  <c:v>4</c:v>
                </c:pt>
                <c:pt idx="167">
                  <c:v>1</c:v>
                </c:pt>
                <c:pt idx="168">
                  <c:v>1</c:v>
                </c:pt>
                <c:pt idx="169">
                  <c:v>3</c:v>
                </c:pt>
                <c:pt idx="170">
                  <c:v>3</c:v>
                </c:pt>
                <c:pt idx="171">
                  <c:v>3</c:v>
                </c:pt>
                <c:pt idx="172">
                  <c:v>3</c:v>
                </c:pt>
                <c:pt idx="173">
                  <c:v>3</c:v>
                </c:pt>
                <c:pt idx="174">
                  <c:v>3</c:v>
                </c:pt>
                <c:pt idx="175">
                  <c:v>3</c:v>
                </c:pt>
                <c:pt idx="176">
                  <c:v>3</c:v>
                </c:pt>
                <c:pt idx="177">
                  <c:v>3</c:v>
                </c:pt>
                <c:pt idx="178">
                  <c:v>3</c:v>
                </c:pt>
                <c:pt idx="179">
                  <c:v>3</c:v>
                </c:pt>
                <c:pt idx="180">
                  <c:v>3</c:v>
                </c:pt>
                <c:pt idx="181">
                  <c:v>3</c:v>
                </c:pt>
                <c:pt idx="182">
                  <c:v>3</c:v>
                </c:pt>
              </c:numCache>
            </c:numRef>
          </c:yVal>
          <c:smooth val="0"/>
          <c:extLst>
            <c:ext xmlns:c16="http://schemas.microsoft.com/office/drawing/2014/chart" uri="{C3380CC4-5D6E-409C-BE32-E72D297353CC}">
              <c16:uniqueId val="{00000000-A4F6-4AF7-B29F-CD2CFC095A40}"/>
            </c:ext>
          </c:extLst>
        </c:ser>
        <c:dLbls>
          <c:showLegendKey val="0"/>
          <c:showVal val="0"/>
          <c:showCatName val="0"/>
          <c:showSerName val="0"/>
          <c:showPercent val="0"/>
          <c:showBubbleSize val="0"/>
        </c:dLbls>
        <c:axId val="1884751408"/>
        <c:axId val="756204560"/>
      </c:scatterChart>
      <c:valAx>
        <c:axId val="1884751408"/>
        <c:scaling>
          <c:orientation val="minMax"/>
        </c:scaling>
        <c:delete val="0"/>
        <c:axPos val="b"/>
        <c:majorGridlines>
          <c:spPr>
            <a:ln w="9525" cap="flat" cmpd="sng" algn="ctr">
              <a:solidFill>
                <a:schemeClr val="tx1">
                  <a:lumMod val="15000"/>
                  <a:lumOff val="85000"/>
                </a:schemeClr>
              </a:solidFill>
              <a:round/>
            </a:ln>
            <a:effectLst/>
          </c:spPr>
        </c:majorGridlines>
        <c:numFmt formatCode="&quot;₹&quot;#,##0.00_);[Red]\(&quot;₹&quot;#,##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6204560"/>
        <c:crosses val="autoZero"/>
        <c:crossBetween val="midCat"/>
      </c:valAx>
      <c:valAx>
        <c:axId val="7562045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475140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[blank-data-file.xlsx]Employee Trend!PivotTable6</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Employee Trend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'Employee Trend'!$C$4</c:f>
              <c:strCache>
                <c:ptCount val="1"/>
                <c:pt idx="0">
                  <c:v>Total</c:v>
                </c:pt>
              </c:strCache>
            </c:strRef>
          </c:tx>
          <c:spPr>
            <a:ln w="28575" cap="rnd">
              <a:solidFill>
                <a:schemeClr val="accent1"/>
              </a:solidFill>
              <a:round/>
            </a:ln>
            <a:effectLst/>
          </c:spPr>
          <c:marker>
            <c:symbol val="none"/>
          </c:marker>
          <c:cat>
            <c:multiLvlStrRef>
              <c:f>'Employee Trend'!$B$5:$B$39</c:f>
              <c:multiLvlStrCache>
                <c:ptCount val="31"/>
                <c:lvl>
                  <c:pt idx="0">
                    <c:v>May</c:v>
                  </c:pt>
                  <c:pt idx="1">
                    <c:v>Jun</c:v>
                  </c:pt>
                  <c:pt idx="2">
                    <c:v>Jul</c:v>
                  </c:pt>
                  <c:pt idx="3">
                    <c:v>Aug</c:v>
                  </c:pt>
                  <c:pt idx="4">
                    <c:v>Sep</c:v>
                  </c:pt>
                  <c:pt idx="5">
                    <c:v>Oct</c:v>
                  </c:pt>
                  <c:pt idx="6">
                    <c:v>Nov</c:v>
                  </c:pt>
                  <c:pt idx="7">
                    <c:v>Dec</c:v>
                  </c:pt>
                  <c:pt idx="8">
                    <c:v>Jan</c:v>
                  </c:pt>
                  <c:pt idx="9">
                    <c:v>Feb</c:v>
                  </c:pt>
                  <c:pt idx="10">
                    <c:v>Mar</c:v>
                  </c:pt>
                  <c:pt idx="11">
                    <c:v>Apr</c:v>
                  </c:pt>
                  <c:pt idx="12">
                    <c:v>May</c:v>
                  </c:pt>
                  <c:pt idx="13">
                    <c:v>Jun</c:v>
                  </c:pt>
                  <c:pt idx="14">
                    <c:v>Jul</c:v>
                  </c:pt>
                  <c:pt idx="15">
                    <c:v>Aug</c:v>
                  </c:pt>
                  <c:pt idx="16">
                    <c:v>Sep</c:v>
                  </c:pt>
                  <c:pt idx="17">
                    <c:v>Oct</c:v>
                  </c:pt>
                  <c:pt idx="18">
                    <c:v>Nov</c:v>
                  </c:pt>
                  <c:pt idx="19">
                    <c:v>Dec</c:v>
                  </c:pt>
                  <c:pt idx="20">
                    <c:v>Jan</c:v>
                  </c:pt>
                  <c:pt idx="21">
                    <c:v>Feb</c:v>
                  </c:pt>
                  <c:pt idx="22">
                    <c:v>Mar</c:v>
                  </c:pt>
                  <c:pt idx="23">
                    <c:v>Apr</c:v>
                  </c:pt>
                  <c:pt idx="24">
                    <c:v>May</c:v>
                  </c:pt>
                  <c:pt idx="25">
                    <c:v>Jun</c:v>
                  </c:pt>
                  <c:pt idx="26">
                    <c:v>Jul</c:v>
                  </c:pt>
                  <c:pt idx="27">
                    <c:v>Aug</c:v>
                  </c:pt>
                  <c:pt idx="28">
                    <c:v>Sep</c:v>
                  </c:pt>
                  <c:pt idx="29">
                    <c:v>Oct</c:v>
                  </c:pt>
                </c:lvl>
                <c:lvl>
                  <c:pt idx="0">
                    <c:v>2020</c:v>
                  </c:pt>
                  <c:pt idx="8">
                    <c:v>2021</c:v>
                  </c:pt>
                  <c:pt idx="20">
                    <c:v>2022</c:v>
                  </c:pt>
                  <c:pt idx="30">
                    <c:v>2023</c:v>
                  </c:pt>
                </c:lvl>
              </c:multiLvlStrCache>
            </c:multiLvlStrRef>
          </c:cat>
          <c:val>
            <c:numRef>
              <c:f>'Employee Trend'!$C$5:$C$39</c:f>
              <c:numCache>
                <c:formatCode>General</c:formatCode>
                <c:ptCount val="31"/>
                <c:pt idx="0">
                  <c:v>3</c:v>
                </c:pt>
                <c:pt idx="1">
                  <c:v>4</c:v>
                </c:pt>
                <c:pt idx="2">
                  <c:v>9</c:v>
                </c:pt>
                <c:pt idx="3">
                  <c:v>12</c:v>
                </c:pt>
                <c:pt idx="4">
                  <c:v>18</c:v>
                </c:pt>
                <c:pt idx="5">
                  <c:v>24</c:v>
                </c:pt>
                <c:pt idx="6">
                  <c:v>30</c:v>
                </c:pt>
                <c:pt idx="7">
                  <c:v>37</c:v>
                </c:pt>
                <c:pt idx="8">
                  <c:v>6</c:v>
                </c:pt>
                <c:pt idx="9">
                  <c:v>10</c:v>
                </c:pt>
                <c:pt idx="10">
                  <c:v>19</c:v>
                </c:pt>
                <c:pt idx="11">
                  <c:v>24</c:v>
                </c:pt>
                <c:pt idx="12">
                  <c:v>34</c:v>
                </c:pt>
                <c:pt idx="13">
                  <c:v>40</c:v>
                </c:pt>
                <c:pt idx="14">
                  <c:v>53</c:v>
                </c:pt>
                <c:pt idx="15">
                  <c:v>57</c:v>
                </c:pt>
                <c:pt idx="16">
                  <c:v>68</c:v>
                </c:pt>
                <c:pt idx="17">
                  <c:v>71</c:v>
                </c:pt>
                <c:pt idx="18">
                  <c:v>75</c:v>
                </c:pt>
                <c:pt idx="19">
                  <c:v>82</c:v>
                </c:pt>
                <c:pt idx="20">
                  <c:v>3</c:v>
                </c:pt>
                <c:pt idx="21">
                  <c:v>13</c:v>
                </c:pt>
                <c:pt idx="22">
                  <c:v>22</c:v>
                </c:pt>
                <c:pt idx="23">
                  <c:v>31</c:v>
                </c:pt>
                <c:pt idx="24">
                  <c:v>40</c:v>
                </c:pt>
                <c:pt idx="25">
                  <c:v>47</c:v>
                </c:pt>
                <c:pt idx="26">
                  <c:v>52</c:v>
                </c:pt>
                <c:pt idx="27">
                  <c:v>57</c:v>
                </c:pt>
                <c:pt idx="28">
                  <c:v>59</c:v>
                </c:pt>
                <c:pt idx="29">
                  <c:v>62</c:v>
                </c:pt>
                <c:pt idx="30">
                  <c:v>#N/A</c:v>
                </c:pt>
              </c:numCache>
            </c:numRef>
          </c:val>
          <c:smooth val="0"/>
          <c:extLst>
            <c:ext xmlns:c16="http://schemas.microsoft.com/office/drawing/2014/chart" uri="{C3380CC4-5D6E-409C-BE32-E72D297353CC}">
              <c16:uniqueId val="{00000000-71B5-4E21-B04E-7410B52B599F}"/>
            </c:ext>
          </c:extLst>
        </c:ser>
        <c:dLbls>
          <c:showLegendKey val="0"/>
          <c:showVal val="0"/>
          <c:showCatName val="0"/>
          <c:showSerName val="0"/>
          <c:showPercent val="0"/>
          <c:showBubbleSize val="0"/>
        </c:dLbls>
        <c:smooth val="0"/>
        <c:axId val="888057136"/>
        <c:axId val="1070772320"/>
      </c:lineChart>
      <c:catAx>
        <c:axId val="8880571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0772320"/>
        <c:crosses val="autoZero"/>
        <c:auto val="1"/>
        <c:lblAlgn val="ctr"/>
        <c:lblOffset val="100"/>
        <c:noMultiLvlLbl val="0"/>
      </c:catAx>
      <c:valAx>
        <c:axId val="10707723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80571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[blank-data-file.xlsx]Sheet2!PivotTable7</c:name>
    <c:fmtId val="10"/>
  </c:pivotSource>
  <c:chart>
    <c:autoTitleDeleted val="1"/>
    <c:pivotFmts>
      <c:pivotFmt>
        <c:idx val="0"/>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Sheet2!$B$3</c:f>
              <c:strCache>
                <c:ptCount val="1"/>
                <c:pt idx="0">
                  <c:v>Total</c:v>
                </c:pt>
              </c:strCache>
            </c:strRef>
          </c:tx>
          <c:spPr>
            <a:solidFill>
              <a:srgbClr val="FFC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Sheet2!$A$4:$A$9</c:f>
              <c:strCache>
                <c:ptCount val="5"/>
                <c:pt idx="0">
                  <c:v>Procurement</c:v>
                </c:pt>
                <c:pt idx="1">
                  <c:v>Website</c:v>
                </c:pt>
                <c:pt idx="2">
                  <c:v>Finance</c:v>
                </c:pt>
                <c:pt idx="3">
                  <c:v>Sales</c:v>
                </c:pt>
                <c:pt idx="4">
                  <c:v>HR</c:v>
                </c:pt>
              </c:strCache>
            </c:strRef>
          </c:cat>
          <c:val>
            <c:numRef>
              <c:f>Sheet2!$B$4:$B$9</c:f>
              <c:numCache>
                <c:formatCode>General</c:formatCode>
                <c:ptCount val="5"/>
                <c:pt idx="0">
                  <c:v>28</c:v>
                </c:pt>
                <c:pt idx="1">
                  <c:v>27</c:v>
                </c:pt>
                <c:pt idx="2">
                  <c:v>19</c:v>
                </c:pt>
                <c:pt idx="3">
                  <c:v>14</c:v>
                </c:pt>
                <c:pt idx="4">
                  <c:v>4</c:v>
                </c:pt>
              </c:numCache>
            </c:numRef>
          </c:val>
          <c:extLst>
            <c:ext xmlns:c16="http://schemas.microsoft.com/office/drawing/2014/chart" uri="{C3380CC4-5D6E-409C-BE32-E72D297353CC}">
              <c16:uniqueId val="{00000000-AA46-4CA6-ABBB-9636D27E1FD6}"/>
            </c:ext>
          </c:extLst>
        </c:ser>
        <c:dLbls>
          <c:dLblPos val="outEnd"/>
          <c:showLegendKey val="0"/>
          <c:showVal val="1"/>
          <c:showCatName val="0"/>
          <c:showSerName val="0"/>
          <c:showPercent val="0"/>
          <c:showBubbleSize val="0"/>
        </c:dLbls>
        <c:gapWidth val="25"/>
        <c:axId val="1077901824"/>
        <c:axId val="1079777376"/>
      </c:barChart>
      <c:catAx>
        <c:axId val="10779018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9777376"/>
        <c:crosses val="max"/>
        <c:auto val="1"/>
        <c:lblAlgn val="ctr"/>
        <c:lblOffset val="100"/>
        <c:noMultiLvlLbl val="0"/>
      </c:catAx>
      <c:valAx>
        <c:axId val="1079777376"/>
        <c:scaling>
          <c:orientation val="maxMin"/>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79018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[blank-data-file.xlsx]Sheet2!PivotTable9</c:name>
    <c:fmtId val="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Sheet2!$F$3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Sheet2!$E$4:$E$9</c:f>
              <c:strCache>
                <c:ptCount val="5"/>
                <c:pt idx="0">
                  <c:v>Website</c:v>
                </c:pt>
                <c:pt idx="1">
                  <c:v>Procurement</c:v>
                </c:pt>
                <c:pt idx="2">
                  <c:v>Finance</c:v>
                </c:pt>
                <c:pt idx="3">
                  <c:v>Sales</c:v>
                </c:pt>
                <c:pt idx="4">
                  <c:v>HR</c:v>
                </c:pt>
              </c:strCache>
            </c:strRef>
          </c:cat>
          <c:val>
            <c:numRef>
              <c:f>Sheet2!$F$4:$F$9</c:f>
              <c:numCache>
                <c:formatCode>General</c:formatCode>
                <c:ptCount val="5"/>
                <c:pt idx="0">
                  <c:v>27</c:v>
                </c:pt>
                <c:pt idx="1">
                  <c:v>27</c:v>
                </c:pt>
                <c:pt idx="2">
                  <c:v>19</c:v>
                </c:pt>
                <c:pt idx="3">
                  <c:v>14</c:v>
                </c:pt>
                <c:pt idx="4">
                  <c:v>4</c:v>
                </c:pt>
              </c:numCache>
            </c:numRef>
          </c:val>
          <c:extLst>
            <c:ext xmlns:c16="http://schemas.microsoft.com/office/drawing/2014/chart" uri="{C3380CC4-5D6E-409C-BE32-E72D297353CC}">
              <c16:uniqueId val="{00000000-1D8B-45E8-874E-ED2EADD7D718}"/>
            </c:ext>
          </c:extLst>
        </c:ser>
        <c:dLbls>
          <c:dLblPos val="outEnd"/>
          <c:showLegendKey val="0"/>
          <c:showVal val="1"/>
          <c:showCatName val="0"/>
          <c:showSerName val="0"/>
          <c:showPercent val="0"/>
          <c:showBubbleSize val="0"/>
        </c:dLbls>
        <c:gapWidth val="25"/>
        <c:axId val="2132944304"/>
        <c:axId val="1069277184"/>
      </c:barChart>
      <c:catAx>
        <c:axId val="21329443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9277184"/>
        <c:crosses val="max"/>
        <c:auto val="1"/>
        <c:lblAlgn val="ctr"/>
        <c:lblOffset val="100"/>
        <c:noMultiLvlLbl val="0"/>
      </c:catAx>
      <c:valAx>
        <c:axId val="1069277184"/>
        <c:scaling>
          <c:orientation val="maxMin"/>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2944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[blank-data-file.xlsx]Sheet2!PivotTable7</c:name>
    <c:fmtId val="7"/>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Sheet2!$B$3</c:f>
              <c:strCache>
                <c:ptCount val="1"/>
                <c:pt idx="0">
                  <c:v>Total</c:v>
                </c:pt>
              </c:strCache>
            </c:strRef>
          </c:tx>
          <c:spPr>
            <a:solidFill>
              <a:srgbClr val="FFC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Sheet2!$A$4:$A$9</c:f>
              <c:strCache>
                <c:ptCount val="5"/>
                <c:pt idx="0">
                  <c:v>Procurement</c:v>
                </c:pt>
                <c:pt idx="1">
                  <c:v>Website</c:v>
                </c:pt>
                <c:pt idx="2">
                  <c:v>Finance</c:v>
                </c:pt>
                <c:pt idx="3">
                  <c:v>Sales</c:v>
                </c:pt>
                <c:pt idx="4">
                  <c:v>HR</c:v>
                </c:pt>
              </c:strCache>
            </c:strRef>
          </c:cat>
          <c:val>
            <c:numRef>
              <c:f>Sheet2!$B$4:$B$9</c:f>
              <c:numCache>
                <c:formatCode>General</c:formatCode>
                <c:ptCount val="5"/>
                <c:pt idx="0">
                  <c:v>28</c:v>
                </c:pt>
                <c:pt idx="1">
                  <c:v>27</c:v>
                </c:pt>
                <c:pt idx="2">
                  <c:v>19</c:v>
                </c:pt>
                <c:pt idx="3">
                  <c:v>14</c:v>
                </c:pt>
                <c:pt idx="4">
                  <c:v>4</c:v>
                </c:pt>
              </c:numCache>
            </c:numRef>
          </c:val>
          <c:extLst>
            <c:ext xmlns:c16="http://schemas.microsoft.com/office/drawing/2014/chart" uri="{C3380CC4-5D6E-409C-BE32-E72D297353CC}">
              <c16:uniqueId val="{00000000-85EC-469E-B6BF-B2CC24000456}"/>
            </c:ext>
          </c:extLst>
        </c:ser>
        <c:dLbls>
          <c:dLblPos val="outEnd"/>
          <c:showLegendKey val="0"/>
          <c:showVal val="1"/>
          <c:showCatName val="0"/>
          <c:showSerName val="0"/>
          <c:showPercent val="0"/>
          <c:showBubbleSize val="0"/>
        </c:dLbls>
        <c:gapWidth val="182"/>
        <c:axId val="1077901824"/>
        <c:axId val="1079777376"/>
      </c:barChart>
      <c:catAx>
        <c:axId val="10779018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9777376"/>
        <c:crosses val="autoZero"/>
        <c:auto val="1"/>
        <c:lblAlgn val="ctr"/>
        <c:lblOffset val="100"/>
        <c:noMultiLvlLbl val="0"/>
      </c:catAx>
      <c:valAx>
        <c:axId val="107977737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79018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[blank-data-file.xlsx]Sheet2!PivotTable9</c:name>
    <c:fmtId val="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Sheet2!$F$3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Sheet2!$E$4:$E$9</c:f>
              <c:strCache>
                <c:ptCount val="5"/>
                <c:pt idx="0">
                  <c:v>Website</c:v>
                </c:pt>
                <c:pt idx="1">
                  <c:v>Procurement</c:v>
                </c:pt>
                <c:pt idx="2">
                  <c:v>Finance</c:v>
                </c:pt>
                <c:pt idx="3">
                  <c:v>Sales</c:v>
                </c:pt>
                <c:pt idx="4">
                  <c:v>HR</c:v>
                </c:pt>
              </c:strCache>
            </c:strRef>
          </c:cat>
          <c:val>
            <c:numRef>
              <c:f>Sheet2!$F$4:$F$9</c:f>
              <c:numCache>
                <c:formatCode>General</c:formatCode>
                <c:ptCount val="5"/>
                <c:pt idx="0">
                  <c:v>27</c:v>
                </c:pt>
                <c:pt idx="1">
                  <c:v>27</c:v>
                </c:pt>
                <c:pt idx="2">
                  <c:v>19</c:v>
                </c:pt>
                <c:pt idx="3">
                  <c:v>14</c:v>
                </c:pt>
                <c:pt idx="4">
                  <c:v>4</c:v>
                </c:pt>
              </c:numCache>
            </c:numRef>
          </c:val>
          <c:extLst>
            <c:ext xmlns:c16="http://schemas.microsoft.com/office/drawing/2014/chart" uri="{C3380CC4-5D6E-409C-BE32-E72D297353CC}">
              <c16:uniqueId val="{00000000-F16F-41EA-9DCC-5355805710D9}"/>
            </c:ext>
          </c:extLst>
        </c:ser>
        <c:dLbls>
          <c:dLblPos val="outEnd"/>
          <c:showLegendKey val="0"/>
          <c:showVal val="1"/>
          <c:showCatName val="0"/>
          <c:showSerName val="0"/>
          <c:showPercent val="0"/>
          <c:showBubbleSize val="0"/>
        </c:dLbls>
        <c:gapWidth val="182"/>
        <c:axId val="2132944304"/>
        <c:axId val="1069277184"/>
      </c:barChart>
      <c:catAx>
        <c:axId val="21329443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9277184"/>
        <c:crosses val="autoZero"/>
        <c:auto val="1"/>
        <c:lblAlgn val="ctr"/>
        <c:lblOffset val="100"/>
        <c:noMultiLvlLbl val="0"/>
      </c:catAx>
      <c:valAx>
        <c:axId val="106927718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2944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_xlchart.v1.2</cx:f>
      </cx:numDim>
    </cx:data>
  </cx:chartData>
  <cx:chart>
    <cx:title pos="t" align="ctr" overlay="0">
      <cx:tx>
        <cx:txData>
          <cx:v>Salary Spread by Rs.10k</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Salary Spread by Rs.10k</a:t>
          </a:r>
        </a:p>
      </cx:txPr>
    </cx:title>
    <cx:plotArea>
      <cx:plotAreaRegion>
        <cx:series layoutId="clusteredColumn" uniqueId="{31CA32A8-A538-496A-879D-7465F3BC8520}">
          <cx:dataLabels>
            <cx:visibility seriesName="0" categoryName="0" value="1"/>
          </cx:dataLabels>
          <cx:dataId val="0"/>
          <cx:layoutPr>
            <cx:binning intervalClosed="r" underflow="40000">
              <cx:binSize val="7000"/>
            </cx:binning>
          </cx:layoutPr>
        </cx:series>
      </cx:plotAreaRegion>
      <cx:axis id="0">
        <cx:catScaling gapWidth="0"/>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tx>
        <cx:txData>
          <cx:v>Salary Spread - Box Plot</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Salary Spread - Box Plot</a:t>
          </a:r>
        </a:p>
      </cx:txPr>
    </cx:title>
    <cx:plotArea>
      <cx:plotAreaRegion>
        <cx:series layoutId="boxWhisker" uniqueId="{CCAAFE7D-EACB-477F-93EC-FE2E1A66732E}">
          <cx:tx>
            <cx:txData>
              <cx:f>_xlchart.v1.0</cx:f>
              <cx:v>Salary</cx:v>
            </cx:txData>
          </cx:tx>
          <cx:dataLabels>
            <cx:visibility seriesName="0" categoryName="0" value="1"/>
          </cx:dataLabels>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microsoft.com/office/2014/relationships/chartEx" Target="../charts/chartEx2.xml"/><Relationship Id="rId1" Type="http://schemas.microsoft.com/office/2014/relationships/chartEx" Target="../charts/chartEx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6.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editAs="oneCell">
    <xdr:from>
      <xdr:col>5</xdr:col>
      <xdr:colOff>0</xdr:colOff>
      <xdr:row>2</xdr:row>
      <xdr:rowOff>9525</xdr:rowOff>
    </xdr:from>
    <xdr:to>
      <xdr:col>6</xdr:col>
      <xdr:colOff>742950</xdr:colOff>
      <xdr:row>15</xdr:row>
      <xdr:rowOff>57150</xdr:rowOff>
    </xdr:to>
    <mc:AlternateContent xmlns:mc="http://schemas.openxmlformats.org/markup-compatibility/2006" xmlns:a14="http://schemas.microsoft.com/office/drawing/2010/main">
      <mc:Choice Requires="a14">
        <xdr:graphicFrame macro="">
          <xdr:nvGraphicFramePr>
            <xdr:cNvPr id="2" name="Country">
              <a:extLst>
                <a:ext uri="{FF2B5EF4-FFF2-40B4-BE49-F238E27FC236}">
                  <a16:creationId xmlns:a16="http://schemas.microsoft.com/office/drawing/2014/main" id="{0B982755-6133-EC85-A67D-820400BC727E}"/>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4572000" y="39052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0</xdr:colOff>
      <xdr:row>1</xdr:row>
      <xdr:rowOff>190499</xdr:rowOff>
    </xdr:from>
    <xdr:to>
      <xdr:col>20</xdr:col>
      <xdr:colOff>381000</xdr:colOff>
      <xdr:row>26</xdr:row>
      <xdr:rowOff>9524</xdr:rowOff>
    </xdr:to>
    <xdr:graphicFrame macro="">
      <xdr:nvGraphicFramePr>
        <xdr:cNvPr id="2" name="Chart 1">
          <a:extLst>
            <a:ext uri="{FF2B5EF4-FFF2-40B4-BE49-F238E27FC236}">
              <a16:creationId xmlns:a16="http://schemas.microsoft.com/office/drawing/2014/main" id="{F6DE4AB2-45B1-49AD-BCDE-3E04DDAD5C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533399</xdr:colOff>
      <xdr:row>2</xdr:row>
      <xdr:rowOff>19050</xdr:rowOff>
    </xdr:from>
    <xdr:to>
      <xdr:col>13</xdr:col>
      <xdr:colOff>476250</xdr:colOff>
      <xdr:row>23</xdr:row>
      <xdr:rowOff>176213</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57148922-D590-452A-92C0-1B24E3DCA0B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33399" y="400050"/>
              <a:ext cx="7867651" cy="4157663"/>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14</xdr:col>
      <xdr:colOff>552450</xdr:colOff>
      <xdr:row>1</xdr:row>
      <xdr:rowOff>180974</xdr:rowOff>
    </xdr:from>
    <xdr:to>
      <xdr:col>22</xdr:col>
      <xdr:colOff>9525</xdr:colOff>
      <xdr:row>23</xdr:row>
      <xdr:rowOff>171450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C492BEA5-4750-4F99-A82F-C0443D2C255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9086850" y="371474"/>
              <a:ext cx="4333875" cy="4181476"/>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3</xdr:col>
      <xdr:colOff>247649</xdr:colOff>
      <xdr:row>9</xdr:row>
      <xdr:rowOff>166686</xdr:rowOff>
    </xdr:from>
    <xdr:to>
      <xdr:col>17</xdr:col>
      <xdr:colOff>28575</xdr:colOff>
      <xdr:row>28</xdr:row>
      <xdr:rowOff>28575</xdr:rowOff>
    </xdr:to>
    <xdr:graphicFrame macro="">
      <xdr:nvGraphicFramePr>
        <xdr:cNvPr id="2" name="Chart 1">
          <a:extLst>
            <a:ext uri="{FF2B5EF4-FFF2-40B4-BE49-F238E27FC236}">
              <a16:creationId xmlns:a16="http://schemas.microsoft.com/office/drawing/2014/main" id="{ED5F40E3-8666-49DE-1AE3-2B7606C64A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8</xdr:col>
      <xdr:colOff>609599</xdr:colOff>
      <xdr:row>6</xdr:row>
      <xdr:rowOff>171449</xdr:rowOff>
    </xdr:from>
    <xdr:to>
      <xdr:col>13</xdr:col>
      <xdr:colOff>3343274</xdr:colOff>
      <xdr:row>21</xdr:row>
      <xdr:rowOff>161924</xdr:rowOff>
    </xdr:to>
    <xdr:graphicFrame macro="">
      <xdr:nvGraphicFramePr>
        <xdr:cNvPr id="2" name="Chart 1">
          <a:extLst>
            <a:ext uri="{FF2B5EF4-FFF2-40B4-BE49-F238E27FC236}">
              <a16:creationId xmlns:a16="http://schemas.microsoft.com/office/drawing/2014/main" id="{AACED68E-C2FA-448F-BE98-8C074842A5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581024</xdr:colOff>
      <xdr:row>6</xdr:row>
      <xdr:rowOff>152399</xdr:rowOff>
    </xdr:from>
    <xdr:to>
      <xdr:col>6</xdr:col>
      <xdr:colOff>3352799</xdr:colOff>
      <xdr:row>21</xdr:row>
      <xdr:rowOff>161924</xdr:rowOff>
    </xdr:to>
    <xdr:graphicFrame macro="">
      <xdr:nvGraphicFramePr>
        <xdr:cNvPr id="3" name="Chart 2">
          <a:extLst>
            <a:ext uri="{FF2B5EF4-FFF2-40B4-BE49-F238E27FC236}">
              <a16:creationId xmlns:a16="http://schemas.microsoft.com/office/drawing/2014/main" id="{42E7D819-F02A-4A40-9359-1068C106D7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12</xdr:row>
      <xdr:rowOff>185737</xdr:rowOff>
    </xdr:from>
    <xdr:to>
      <xdr:col>5</xdr:col>
      <xdr:colOff>638175</xdr:colOff>
      <xdr:row>27</xdr:row>
      <xdr:rowOff>71437</xdr:rowOff>
    </xdr:to>
    <xdr:graphicFrame macro="">
      <xdr:nvGraphicFramePr>
        <xdr:cNvPr id="2" name="Chart 1">
          <a:extLst>
            <a:ext uri="{FF2B5EF4-FFF2-40B4-BE49-F238E27FC236}">
              <a16:creationId xmlns:a16="http://schemas.microsoft.com/office/drawing/2014/main" id="{94F92A3E-D984-D835-B21E-B46052BAAE1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57150</xdr:colOff>
      <xdr:row>12</xdr:row>
      <xdr:rowOff>128587</xdr:rowOff>
    </xdr:from>
    <xdr:to>
      <xdr:col>13</xdr:col>
      <xdr:colOff>361950</xdr:colOff>
      <xdr:row>27</xdr:row>
      <xdr:rowOff>14287</xdr:rowOff>
    </xdr:to>
    <xdr:graphicFrame macro="">
      <xdr:nvGraphicFramePr>
        <xdr:cNvPr id="3" name="Chart 2">
          <a:extLst>
            <a:ext uri="{FF2B5EF4-FFF2-40B4-BE49-F238E27FC236}">
              <a16:creationId xmlns:a16="http://schemas.microsoft.com/office/drawing/2014/main" id="{1ED370F2-18FD-EB9F-0FC0-06F4C31620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359.631991435184" backgroundQuery="1" createdVersion="8" refreshedVersion="8" minRefreshableVersion="3" recordCount="0" supportSubquery="1" supportAdvancedDrill="1" xr:uid="{585F897A-4111-40D6-BF59-7FD2E12178B1}">
  <cacheSource type="external" connectionId="4"/>
  <cacheFields count="3">
    <cacheField name="[Staff].[Rating].[Rating]" caption="Rating" numFmtId="0" hierarchy="4" level="1">
      <sharedItems count="5">
        <s v="Above average"/>
        <s v="Average"/>
        <s v="Exceptional"/>
        <s v="Poor"/>
        <s v="Very poor"/>
      </sharedItems>
    </cacheField>
    <cacheField name="[Measures].[Count of Name]" caption="Count of Name" numFmtId="0" hierarchy="15" level="32767"/>
    <cacheField name="[Measures].[Average of Salary]" caption="Average of Salary" numFmtId="0" hierarchy="20" level="32767"/>
  </cacheFields>
  <cacheHierarchies count="22">
    <cacheHierarchy uniqueName="[Staff].[Name]" caption="Name" attribute="1" defaultMemberUniqueName="[Staff].[Name].[All]" allUniqueName="[Staff].[Name].[All]" dimensionUniqueName="[Staff]" displayFolder="" count="0" memberValueDatatype="130" unbalanced="0"/>
    <cacheHierarchy uniqueName="[Staff].[Gender]" caption="Gender" attribute="1" defaultMemberUniqueName="[Staff].[Gender].[All]" allUniqueName="[Staff].[Gender].[All]" dimensionUniqueName="[Staff]" displayFolder="" count="0" memberValueDatatype="130" unbalanced="0"/>
    <cacheHierarchy uniqueName="[Staff].[Department]" caption="Department" attribute="1" defaultMemberUniqueName="[Staff].[Department].[All]" allUniqueName="[Staff].[Department].[All]" dimensionUniqueName="[Staff]" displayFolder="" count="0" memberValueDatatype="130" unbalanced="0"/>
    <cacheHierarchy uniqueName="[Staff].[Age]" caption="Age" attribute="1" defaultMemberUniqueName="[Staff].[Age].[All]" allUniqueName="[Staff].[Age].[All]" dimensionUniqueName="[Staff]" displayFolder="" count="0" memberValueDatatype="20" unbalanced="0"/>
    <cacheHierarchy uniqueName="[Staff].[Rating]" caption="Rating" attribute="1" defaultMemberUniqueName="[Staff].[Rating].[All]" allUniqueName="[Staff].[Rating].[All]" dimensionUniqueName="[Staff]" displayFolder="" count="2" memberValueDatatype="130" unbalanced="0">
      <fieldsUsage count="2">
        <fieldUsage x="-1"/>
        <fieldUsage x="0"/>
      </fieldsUsage>
    </cacheHierarchy>
    <cacheHierarchy uniqueName="[Staff].[Date Joined]" caption="Date Joined" attribute="1" time="1" defaultMemberUniqueName="[Staff].[Date Joined].[All]" allUniqueName="[Staff].[Date Joined].[All]" dimensionUniqueName="[Staff]" displayFolder="" count="0" memberValueDatatype="7" unbalanced="0"/>
    <cacheHierarchy uniqueName="[Staff].[Salary]" caption="Salary" attribute="1" defaultMemberUniqueName="[Staff].[Salary].[All]" allUniqueName="[Staff].[Salary].[All]" dimensionUniqueName="[Staff]" displayFolder="" count="0" memberValueDatatype="20" unbalanced="0"/>
    <cacheHierarchy uniqueName="[Staff].[Country]" caption="Country" attribute="1" defaultMemberUniqueName="[Staff].[Country].[All]" allUniqueName="[Staff].[Country].[All]" dimensionUniqueName="[Staff]" displayFolder="" count="0" memberValueDatatype="130" unbalanced="0"/>
    <cacheHierarchy uniqueName="[Staff].[Tenure]" caption="Tenure" attribute="1" defaultMemberUniqueName="[Staff].[Tenure].[All]" allUniqueName="[Staff].[Tenure].[All]" dimensionUniqueName="[Staff]" displayFolder="" count="0" memberValueDatatype="5" unbalanced="0"/>
    <cacheHierarchy uniqueName="[Staff].[Date Joined (Year)]" caption="Date Joined (Year)" attribute="1" defaultMemberUniqueName="[Staff].[Date Joined (Year)].[All]" allUniqueName="[Staff].[Date Joined (Year)].[All]" dimensionUniqueName="[Staff]" displayFolder="" count="0" memberValueDatatype="130" unbalanced="0"/>
    <cacheHierarchy uniqueName="[Staff].[Date Joined (Quarter)]" caption="Date Joined (Quarter)" attribute="1" defaultMemberUniqueName="[Staff].[Date Joined (Quarter)].[All]" allUniqueName="[Staff].[Date Joined (Quarter)].[All]" dimensionUniqueName="[Staff]" displayFolder="" count="0" memberValueDatatype="130" unbalanced="0"/>
    <cacheHierarchy uniqueName="[Staff].[Date Joined (Month)]" caption="Date Joined (Month)" attribute="1" defaultMemberUniqueName="[Staff].[Date Joined (Month)].[All]" allUniqueName="[Staff].[Date Joined (Month)].[All]" dimensionUniqueName="[Staff]" displayFolder="" count="0" memberValueDatatype="130" unbalanced="0"/>
    <cacheHierarchy uniqueName="[Staff].[Date Joined (Month Index)]" caption="Date Joined (Month Index)" attribute="1" defaultMemberUniqueName="[Staff].[Date Joined (Month Index)].[All]" allUniqueName="[Staff].[Date Joined (Month Index)].[All]" dimensionUniqueName="[Staff]" displayFolder="" count="0" memberValueDatatype="20" unbalanced="0" hidden="1"/>
    <cacheHierarchy uniqueName="[Measures].[__XL_Count Staff]" caption="__XL_Count Staff" measure="1" displayFolder="" measureGroup="Staff" count="0" hidden="1"/>
    <cacheHierarchy uniqueName="[Measures].[__No measures defined]" caption="__No measures defined" measure="1" displayFolder="" count="0" hidden="1"/>
    <cacheHierarchy uniqueName="[Measures].[Count of Name]" caption="Count of Name" measure="1" displayFolder="" measureGroup="Staff" count="0" oneField="1" hidden="1">
      <fieldsUsage count="1">
        <fieldUsage x="1"/>
      </fieldsUsage>
      <extLst>
        <ext xmlns:x15="http://schemas.microsoft.com/office/spreadsheetml/2010/11/main" uri="{B97F6D7D-B522-45F9-BDA1-12C45D357490}">
          <x15:cacheHierarchy aggregatedColumn="0"/>
        </ext>
      </extLst>
    </cacheHierarchy>
    <cacheHierarchy uniqueName="[Measures].[Sum of Age]" caption="Sum of Age" measure="1" displayFolder="" measureGroup="Staff" count="0" hidden="1">
      <extLst>
        <ext xmlns:x15="http://schemas.microsoft.com/office/spreadsheetml/2010/11/main" uri="{B97F6D7D-B522-45F9-BDA1-12C45D357490}">
          <x15:cacheHierarchy aggregatedColumn="3"/>
        </ext>
      </extLst>
    </cacheHierarchy>
    <cacheHierarchy uniqueName="[Measures].[Average of Age]" caption="Average of Age" measure="1" displayFolder="" measureGroup="Staff" count="0" hidden="1">
      <extLst>
        <ext xmlns:x15="http://schemas.microsoft.com/office/spreadsheetml/2010/11/main" uri="{B97F6D7D-B522-45F9-BDA1-12C45D357490}">
          <x15:cacheHierarchy aggregatedColumn="3"/>
        </ext>
      </extLst>
    </cacheHierarchy>
    <cacheHierarchy uniqueName="[Measures].[Sum of Salary]" caption="Sum of Salary" measure="1" displayFolder="" measureGroup="Staff" count="0" hidden="1">
      <extLst>
        <ext xmlns:x15="http://schemas.microsoft.com/office/spreadsheetml/2010/11/main" uri="{B97F6D7D-B522-45F9-BDA1-12C45D357490}">
          <x15:cacheHierarchy aggregatedColumn="6"/>
        </ext>
      </extLst>
    </cacheHierarchy>
    <cacheHierarchy uniqueName="[Measures].[Sum of Tenure]" caption="Sum of Tenure" measure="1" displayFolder="" measureGroup="Staff" count="0" hidden="1">
      <extLst>
        <ext xmlns:x15="http://schemas.microsoft.com/office/spreadsheetml/2010/11/main" uri="{B97F6D7D-B522-45F9-BDA1-12C45D357490}">
          <x15:cacheHierarchy aggregatedColumn="8"/>
        </ext>
      </extLst>
    </cacheHierarchy>
    <cacheHierarchy uniqueName="[Measures].[Average of Salary]" caption="Average of Salary" measure="1" displayFolder="" measureGroup="Staff" count="0" oneField="1" hidden="1">
      <fieldsUsage count="1">
        <fieldUsage x="2"/>
      </fieldsUsage>
      <extLst>
        <ext xmlns:x15="http://schemas.microsoft.com/office/spreadsheetml/2010/11/main" uri="{B97F6D7D-B522-45F9-BDA1-12C45D357490}">
          <x15:cacheHierarchy aggregatedColumn="6"/>
        </ext>
      </extLst>
    </cacheHierarchy>
    <cacheHierarchy uniqueName="[Measures].[Average of Tenure]" caption="Average of Tenure" measure="1" displayFolder="" measureGroup="Staff" count="0" hidden="1">
      <extLst>
        <ext xmlns:x15="http://schemas.microsoft.com/office/spreadsheetml/2010/11/main" uri="{B97F6D7D-B522-45F9-BDA1-12C45D357490}">
          <x15:cacheHierarchy aggregatedColumn="8"/>
        </ext>
      </extLst>
    </cacheHierarchy>
  </cacheHierarchies>
  <kpis count="0"/>
  <dimensions count="2">
    <dimension measure="1" name="Measures" uniqueName="[Measures]" caption="Measures"/>
    <dimension name="Staff" uniqueName="[Staff]" caption="Staff"/>
  </dimensions>
  <measureGroups count="1">
    <measureGroup name="Staff" caption="Staff"/>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359.631992476854" backgroundQuery="1" createdVersion="8" refreshedVersion="8" minRefreshableVersion="3" recordCount="0" supportSubquery="1" supportAdvancedDrill="1" xr:uid="{5B3E65B9-E1C8-4D36-8F7D-1AD27BBA2711}">
  <cacheSource type="external" connectionId="4"/>
  <cacheFields count="6">
    <cacheField name="[Staff].[Gender].[Gender]" caption="Gender" numFmtId="0" hierarchy="1" level="1">
      <sharedItems count="2">
        <s v="Female"/>
        <s v="Male"/>
      </sharedItems>
    </cacheField>
    <cacheField name="[Measures].[Count of Name]" caption="Count of Name" numFmtId="0" hierarchy="15" level="32767"/>
    <cacheField name="[Measures].[Average of Age]" caption="Average of Age" numFmtId="0" hierarchy="17" level="32767"/>
    <cacheField name="[Measures].[Average of Salary]" caption="Average of Salary" numFmtId="0" hierarchy="20" level="32767"/>
    <cacheField name="[Measures].[Average of Tenure]" caption="Average of Tenure" numFmtId="0" hierarchy="21" level="32767"/>
    <cacheField name="[Staff].[Country].[Country]" caption="Country" numFmtId="0" hierarchy="7" level="1">
      <sharedItems containsSemiMixedTypes="0" containsNonDate="0" containsString="0"/>
    </cacheField>
  </cacheFields>
  <cacheHierarchies count="22">
    <cacheHierarchy uniqueName="[Staff].[Name]" caption="Name" attribute="1" defaultMemberUniqueName="[Staff].[Name].[All]" allUniqueName="[Staff].[Name].[All]" dimensionUniqueName="[Staff]" displayFolder="" count="0" memberValueDatatype="130" unbalanced="0"/>
    <cacheHierarchy uniqueName="[Staff].[Gender]" caption="Gender" attribute="1" defaultMemberUniqueName="[Staff].[Gender].[All]" allUniqueName="[Staff].[Gender].[All]" dimensionUniqueName="[Staff]" displayFolder="" count="2" memberValueDatatype="130" unbalanced="0">
      <fieldsUsage count="2">
        <fieldUsage x="-1"/>
        <fieldUsage x="0"/>
      </fieldsUsage>
    </cacheHierarchy>
    <cacheHierarchy uniqueName="[Staff].[Department]" caption="Department" attribute="1" defaultMemberUniqueName="[Staff].[Department].[All]" allUniqueName="[Staff].[Department].[All]" dimensionUniqueName="[Staff]" displayFolder="" count="0" memberValueDatatype="130" unbalanced="0"/>
    <cacheHierarchy uniqueName="[Staff].[Age]" caption="Age" attribute="1" defaultMemberUniqueName="[Staff].[Age].[All]" allUniqueName="[Staff].[Age].[All]" dimensionUniqueName="[Staff]" displayFolder="" count="0" memberValueDatatype="20" unbalanced="0"/>
    <cacheHierarchy uniqueName="[Staff].[Rating]" caption="Rating" attribute="1" defaultMemberUniqueName="[Staff].[Rating].[All]" allUniqueName="[Staff].[Rating].[All]" dimensionUniqueName="[Staff]" displayFolder="" count="0" memberValueDatatype="130" unbalanced="0"/>
    <cacheHierarchy uniqueName="[Staff].[Date Joined]" caption="Date Joined" attribute="1" time="1" defaultMemberUniqueName="[Staff].[Date Joined].[All]" allUniqueName="[Staff].[Date Joined].[All]" dimensionUniqueName="[Staff]" displayFolder="" count="0" memberValueDatatype="7" unbalanced="0"/>
    <cacheHierarchy uniqueName="[Staff].[Salary]" caption="Salary" attribute="1" defaultMemberUniqueName="[Staff].[Salary].[All]" allUniqueName="[Staff].[Salary].[All]" dimensionUniqueName="[Staff]" displayFolder="" count="0" memberValueDatatype="20" unbalanced="0"/>
    <cacheHierarchy uniqueName="[Staff].[Country]" caption="Country" attribute="1" defaultMemberUniqueName="[Staff].[Country].[All]" allUniqueName="[Staff].[Country].[All]" dimensionUniqueName="[Staff]" displayFolder="" count="2" memberValueDatatype="130" unbalanced="0">
      <fieldsUsage count="2">
        <fieldUsage x="-1"/>
        <fieldUsage x="5"/>
      </fieldsUsage>
    </cacheHierarchy>
    <cacheHierarchy uniqueName="[Staff].[Tenure]" caption="Tenure" attribute="1" defaultMemberUniqueName="[Staff].[Tenure].[All]" allUniqueName="[Staff].[Tenure].[All]" dimensionUniqueName="[Staff]" displayFolder="" count="0" memberValueDatatype="5" unbalanced="0"/>
    <cacheHierarchy uniqueName="[Staff].[Date Joined (Year)]" caption="Date Joined (Year)" attribute="1" defaultMemberUniqueName="[Staff].[Date Joined (Year)].[All]" allUniqueName="[Staff].[Date Joined (Year)].[All]" dimensionUniqueName="[Staff]" displayFolder="" count="0" memberValueDatatype="130" unbalanced="0"/>
    <cacheHierarchy uniqueName="[Staff].[Date Joined (Quarter)]" caption="Date Joined (Quarter)" attribute="1" defaultMemberUniqueName="[Staff].[Date Joined (Quarter)].[All]" allUniqueName="[Staff].[Date Joined (Quarter)].[All]" dimensionUniqueName="[Staff]" displayFolder="" count="0" memberValueDatatype="130" unbalanced="0"/>
    <cacheHierarchy uniqueName="[Staff].[Date Joined (Month)]" caption="Date Joined (Month)" attribute="1" defaultMemberUniqueName="[Staff].[Date Joined (Month)].[All]" allUniqueName="[Staff].[Date Joined (Month)].[All]" dimensionUniqueName="[Staff]" displayFolder="" count="0" memberValueDatatype="130" unbalanced="0"/>
    <cacheHierarchy uniqueName="[Staff].[Date Joined (Month Index)]" caption="Date Joined (Month Index)" attribute="1" defaultMemberUniqueName="[Staff].[Date Joined (Month Index)].[All]" allUniqueName="[Staff].[Date Joined (Month Index)].[All]" dimensionUniqueName="[Staff]" displayFolder="" count="0" memberValueDatatype="20" unbalanced="0" hidden="1"/>
    <cacheHierarchy uniqueName="[Measures].[__XL_Count Staff]" caption="__XL_Count Staff" measure="1" displayFolder="" measureGroup="Staff" count="0" hidden="1"/>
    <cacheHierarchy uniqueName="[Measures].[__No measures defined]" caption="__No measures defined" measure="1" displayFolder="" count="0" hidden="1"/>
    <cacheHierarchy uniqueName="[Measures].[Count of Name]" caption="Count of Name" measure="1" displayFolder="" measureGroup="Staff" count="0" oneField="1" hidden="1">
      <fieldsUsage count="1">
        <fieldUsage x="1"/>
      </fieldsUsage>
      <extLst>
        <ext xmlns:x15="http://schemas.microsoft.com/office/spreadsheetml/2010/11/main" uri="{B97F6D7D-B522-45F9-BDA1-12C45D357490}">
          <x15:cacheHierarchy aggregatedColumn="0"/>
        </ext>
      </extLst>
    </cacheHierarchy>
    <cacheHierarchy uniqueName="[Measures].[Sum of Age]" caption="Sum of Age" measure="1" displayFolder="" measureGroup="Staff" count="0" hidden="1">
      <extLst>
        <ext xmlns:x15="http://schemas.microsoft.com/office/spreadsheetml/2010/11/main" uri="{B97F6D7D-B522-45F9-BDA1-12C45D357490}">
          <x15:cacheHierarchy aggregatedColumn="3"/>
        </ext>
      </extLst>
    </cacheHierarchy>
    <cacheHierarchy uniqueName="[Measures].[Average of Age]" caption="Average of Age" measure="1" displayFolder="" measureGroup="Staff" count="0" oneField="1" hidden="1">
      <fieldsUsage count="1">
        <fieldUsage x="2"/>
      </fieldsUsage>
      <extLst>
        <ext xmlns:x15="http://schemas.microsoft.com/office/spreadsheetml/2010/11/main" uri="{B97F6D7D-B522-45F9-BDA1-12C45D357490}">
          <x15:cacheHierarchy aggregatedColumn="3"/>
        </ext>
      </extLst>
    </cacheHierarchy>
    <cacheHierarchy uniqueName="[Measures].[Sum of Salary]" caption="Sum of Salary" measure="1" displayFolder="" measureGroup="Staff" count="0" hidden="1">
      <extLst>
        <ext xmlns:x15="http://schemas.microsoft.com/office/spreadsheetml/2010/11/main" uri="{B97F6D7D-B522-45F9-BDA1-12C45D357490}">
          <x15:cacheHierarchy aggregatedColumn="6"/>
        </ext>
      </extLst>
    </cacheHierarchy>
    <cacheHierarchy uniqueName="[Measures].[Sum of Tenure]" caption="Sum of Tenure" measure="1" displayFolder="" measureGroup="Staff" count="0" hidden="1">
      <extLst>
        <ext xmlns:x15="http://schemas.microsoft.com/office/spreadsheetml/2010/11/main" uri="{B97F6D7D-B522-45F9-BDA1-12C45D357490}">
          <x15:cacheHierarchy aggregatedColumn="8"/>
        </ext>
      </extLst>
    </cacheHierarchy>
    <cacheHierarchy uniqueName="[Measures].[Average of Salary]" caption="Average of Salary" measure="1" displayFolder="" measureGroup="Staff" count="0" oneField="1" hidden="1">
      <fieldsUsage count="1">
        <fieldUsage x="3"/>
      </fieldsUsage>
      <extLst>
        <ext xmlns:x15="http://schemas.microsoft.com/office/spreadsheetml/2010/11/main" uri="{B97F6D7D-B522-45F9-BDA1-12C45D357490}">
          <x15:cacheHierarchy aggregatedColumn="6"/>
        </ext>
      </extLst>
    </cacheHierarchy>
    <cacheHierarchy uniqueName="[Measures].[Average of Tenure]" caption="Average of Tenure" measure="1" displayFolder="" measureGroup="Staff" count="0" oneField="1" hidden="1">
      <fieldsUsage count="1">
        <fieldUsage x="4"/>
      </fieldsUsage>
      <extLst>
        <ext xmlns:x15="http://schemas.microsoft.com/office/spreadsheetml/2010/11/main" uri="{B97F6D7D-B522-45F9-BDA1-12C45D357490}">
          <x15:cacheHierarchy aggregatedColumn="8"/>
        </ext>
      </extLst>
    </cacheHierarchy>
  </cacheHierarchies>
  <kpis count="0"/>
  <dimensions count="2">
    <dimension measure="1" name="Measures" uniqueName="[Measures]" caption="Measures"/>
    <dimension name="Staff" uniqueName="[Staff]" caption="Staff"/>
  </dimensions>
  <measureGroups count="1">
    <measureGroup name="Staff" caption="Staff"/>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359.659746527781" backgroundQuery="1" createdVersion="8" refreshedVersion="8" minRefreshableVersion="3" recordCount="0" supportSubquery="1" supportAdvancedDrill="1" xr:uid="{0215EC2D-34D4-459B-9B48-28379EAF6BB8}">
  <cacheSource type="external" connectionId="4"/>
  <cacheFields count="3">
    <cacheField name="[Staff].[Department].[Department]" caption="Department" numFmtId="0" hierarchy="2" level="1">
      <sharedItems count="5">
        <s v="Finance"/>
        <s v="HR"/>
        <s v="Procurement"/>
        <s v="Sales"/>
        <s v="Website"/>
      </sharedItems>
    </cacheField>
    <cacheField name="[Measures].[Count of Name]" caption="Count of Name" numFmtId="0" hierarchy="15" level="32767"/>
    <cacheField name="[Staff].[Country].[Country]" caption="Country" numFmtId="0" hierarchy="7" level="1">
      <sharedItems containsSemiMixedTypes="0" containsNonDate="0" containsString="0"/>
    </cacheField>
  </cacheFields>
  <cacheHierarchies count="22">
    <cacheHierarchy uniqueName="[Staff].[Name]" caption="Name" attribute="1" defaultMemberUniqueName="[Staff].[Name].[All]" allUniqueName="[Staff].[Name].[All]" dimensionUniqueName="[Staff]" displayFolder="" count="0" memberValueDatatype="130" unbalanced="0"/>
    <cacheHierarchy uniqueName="[Staff].[Gender]" caption="Gender" attribute="1" defaultMemberUniqueName="[Staff].[Gender].[All]" allUniqueName="[Staff].[Gender].[All]" dimensionUniqueName="[Staff]" displayFolder="" count="0" memberValueDatatype="130" unbalanced="0"/>
    <cacheHierarchy uniqueName="[Staff].[Department]" caption="Department" attribute="1" defaultMemberUniqueName="[Staff].[Department].[All]" allUniqueName="[Staff].[Department].[All]" dimensionUniqueName="[Staff]" displayFolder="" count="2" memberValueDatatype="130" unbalanced="0">
      <fieldsUsage count="2">
        <fieldUsage x="-1"/>
        <fieldUsage x="0"/>
      </fieldsUsage>
    </cacheHierarchy>
    <cacheHierarchy uniqueName="[Staff].[Age]" caption="Age" attribute="1" defaultMemberUniqueName="[Staff].[Age].[All]" allUniqueName="[Staff].[Age].[All]" dimensionUniqueName="[Staff]" displayFolder="" count="0" memberValueDatatype="20" unbalanced="0"/>
    <cacheHierarchy uniqueName="[Staff].[Rating]" caption="Rating" attribute="1" defaultMemberUniqueName="[Staff].[Rating].[All]" allUniqueName="[Staff].[Rating].[All]" dimensionUniqueName="[Staff]" displayFolder="" count="0" memberValueDatatype="130" unbalanced="0"/>
    <cacheHierarchy uniqueName="[Staff].[Date Joined]" caption="Date Joined" attribute="1" time="1" defaultMemberUniqueName="[Staff].[Date Joined].[All]" allUniqueName="[Staff].[Date Joined].[All]" dimensionUniqueName="[Staff]" displayFolder="" count="0" memberValueDatatype="7" unbalanced="0"/>
    <cacheHierarchy uniqueName="[Staff].[Salary]" caption="Salary" attribute="1" defaultMemberUniqueName="[Staff].[Salary].[All]" allUniqueName="[Staff].[Salary].[All]" dimensionUniqueName="[Staff]" displayFolder="" count="0" memberValueDatatype="20" unbalanced="0"/>
    <cacheHierarchy uniqueName="[Staff].[Country]" caption="Country" attribute="1" defaultMemberUniqueName="[Staff].[Country].[All]" allUniqueName="[Staff].[Country].[All]" dimensionUniqueName="[Staff]" displayFolder="" count="2" memberValueDatatype="130" unbalanced="0">
      <fieldsUsage count="2">
        <fieldUsage x="-1"/>
        <fieldUsage x="2"/>
      </fieldsUsage>
    </cacheHierarchy>
    <cacheHierarchy uniqueName="[Staff].[Tenure]" caption="Tenure" attribute="1" defaultMemberUniqueName="[Staff].[Tenure].[All]" allUniqueName="[Staff].[Tenure].[All]" dimensionUniqueName="[Staff]" displayFolder="" count="0" memberValueDatatype="5" unbalanced="0"/>
    <cacheHierarchy uniqueName="[Staff].[Date Joined (Year)]" caption="Date Joined (Year)" attribute="1" defaultMemberUniqueName="[Staff].[Date Joined (Year)].[All]" allUniqueName="[Staff].[Date Joined (Year)].[All]" dimensionUniqueName="[Staff]" displayFolder="" count="0" memberValueDatatype="130" unbalanced="0"/>
    <cacheHierarchy uniqueName="[Staff].[Date Joined (Quarter)]" caption="Date Joined (Quarter)" attribute="1" defaultMemberUniqueName="[Staff].[Date Joined (Quarter)].[All]" allUniqueName="[Staff].[Date Joined (Quarter)].[All]" dimensionUniqueName="[Staff]" displayFolder="" count="0" memberValueDatatype="130" unbalanced="0"/>
    <cacheHierarchy uniqueName="[Staff].[Date Joined (Month)]" caption="Date Joined (Month)" attribute="1" defaultMemberUniqueName="[Staff].[Date Joined (Month)].[All]" allUniqueName="[Staff].[Date Joined (Month)].[All]" dimensionUniqueName="[Staff]" displayFolder="" count="0" memberValueDatatype="130" unbalanced="0"/>
    <cacheHierarchy uniqueName="[Staff].[Date Joined (Month Index)]" caption="Date Joined (Month Index)" attribute="1" defaultMemberUniqueName="[Staff].[Date Joined (Month Index)].[All]" allUniqueName="[Staff].[Date Joined (Month Index)].[All]" dimensionUniqueName="[Staff]" displayFolder="" count="0" memberValueDatatype="20" unbalanced="0" hidden="1"/>
    <cacheHierarchy uniqueName="[Measures].[__XL_Count Staff]" caption="__XL_Count Staff" measure="1" displayFolder="" measureGroup="Staff" count="0" hidden="1"/>
    <cacheHierarchy uniqueName="[Measures].[__No measures defined]" caption="__No measures defined" measure="1" displayFolder="" count="0" hidden="1"/>
    <cacheHierarchy uniqueName="[Measures].[Count of Name]" caption="Count of Name" measure="1" displayFolder="" measureGroup="Staff" count="0" oneField="1" hidden="1">
      <fieldsUsage count="1">
        <fieldUsage x="1"/>
      </fieldsUsage>
      <extLst>
        <ext xmlns:x15="http://schemas.microsoft.com/office/spreadsheetml/2010/11/main" uri="{B97F6D7D-B522-45F9-BDA1-12C45D357490}">
          <x15:cacheHierarchy aggregatedColumn="0"/>
        </ext>
      </extLst>
    </cacheHierarchy>
    <cacheHierarchy uniqueName="[Measures].[Sum of Age]" caption="Sum of Age" measure="1" displayFolder="" measureGroup="Staff" count="0" hidden="1">
      <extLst>
        <ext xmlns:x15="http://schemas.microsoft.com/office/spreadsheetml/2010/11/main" uri="{B97F6D7D-B522-45F9-BDA1-12C45D357490}">
          <x15:cacheHierarchy aggregatedColumn="3"/>
        </ext>
      </extLst>
    </cacheHierarchy>
    <cacheHierarchy uniqueName="[Measures].[Average of Age]" caption="Average of Age" measure="1" displayFolder="" measureGroup="Staff" count="0" hidden="1">
      <extLst>
        <ext xmlns:x15="http://schemas.microsoft.com/office/spreadsheetml/2010/11/main" uri="{B97F6D7D-B522-45F9-BDA1-12C45D357490}">
          <x15:cacheHierarchy aggregatedColumn="3"/>
        </ext>
      </extLst>
    </cacheHierarchy>
    <cacheHierarchy uniqueName="[Measures].[Sum of Salary]" caption="Sum of Salary" measure="1" displayFolder="" measureGroup="Staff" count="0" hidden="1">
      <extLst>
        <ext xmlns:x15="http://schemas.microsoft.com/office/spreadsheetml/2010/11/main" uri="{B97F6D7D-B522-45F9-BDA1-12C45D357490}">
          <x15:cacheHierarchy aggregatedColumn="6"/>
        </ext>
      </extLst>
    </cacheHierarchy>
    <cacheHierarchy uniqueName="[Measures].[Sum of Tenure]" caption="Sum of Tenure" measure="1" displayFolder="" measureGroup="Staff" count="0" hidden="1">
      <extLst>
        <ext xmlns:x15="http://schemas.microsoft.com/office/spreadsheetml/2010/11/main" uri="{B97F6D7D-B522-45F9-BDA1-12C45D357490}">
          <x15:cacheHierarchy aggregatedColumn="8"/>
        </ext>
      </extLst>
    </cacheHierarchy>
    <cacheHierarchy uniqueName="[Measures].[Average of Salary]" caption="Average of Salary" measure="1" displayFolder="" measureGroup="Staff" count="0" hidden="1">
      <extLst>
        <ext xmlns:x15="http://schemas.microsoft.com/office/spreadsheetml/2010/11/main" uri="{B97F6D7D-B522-45F9-BDA1-12C45D357490}">
          <x15:cacheHierarchy aggregatedColumn="6"/>
        </ext>
      </extLst>
    </cacheHierarchy>
    <cacheHierarchy uniqueName="[Measures].[Average of Tenure]" caption="Average of Tenure" measure="1" displayFolder="" measureGroup="Staff" count="0" hidden="1">
      <extLst>
        <ext xmlns:x15="http://schemas.microsoft.com/office/spreadsheetml/2010/11/main" uri="{B97F6D7D-B522-45F9-BDA1-12C45D357490}">
          <x15:cacheHierarchy aggregatedColumn="8"/>
        </ext>
      </extLst>
    </cacheHierarchy>
  </cacheHierarchies>
  <kpis count="0"/>
  <dimensions count="2">
    <dimension measure="1" name="Measures" uniqueName="[Measures]" caption="Measures"/>
    <dimension name="Staff" uniqueName="[Staff]" caption="Staff"/>
  </dimensions>
  <measureGroups count="1">
    <measureGroup name="Staff" caption="Staff"/>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359.660105671297" backgroundQuery="1" createdVersion="8" refreshedVersion="8" minRefreshableVersion="3" recordCount="0" supportSubquery="1" supportAdvancedDrill="1" xr:uid="{84F30572-C798-490A-A1F6-173770899B86}">
  <cacheSource type="external" connectionId="4"/>
  <cacheFields count="3">
    <cacheField name="[Staff].[Department].[Department]" caption="Department" numFmtId="0" hierarchy="2" level="1">
      <sharedItems count="5">
        <s v="Finance"/>
        <s v="HR"/>
        <s v="Procurement"/>
        <s v="Sales"/>
        <s v="Website"/>
      </sharedItems>
    </cacheField>
    <cacheField name="[Measures].[Count of Name]" caption="Count of Name" numFmtId="0" hierarchy="15" level="32767"/>
    <cacheField name="[Staff].[Country].[Country]" caption="Country" numFmtId="0" hierarchy="7" level="1">
      <sharedItems containsSemiMixedTypes="0" containsNonDate="0" containsString="0"/>
    </cacheField>
  </cacheFields>
  <cacheHierarchies count="22">
    <cacheHierarchy uniqueName="[Staff].[Name]" caption="Name" attribute="1" defaultMemberUniqueName="[Staff].[Name].[All]" allUniqueName="[Staff].[Name].[All]" dimensionUniqueName="[Staff]" displayFolder="" count="0" memberValueDatatype="130" unbalanced="0"/>
    <cacheHierarchy uniqueName="[Staff].[Gender]" caption="Gender" attribute="1" defaultMemberUniqueName="[Staff].[Gender].[All]" allUniqueName="[Staff].[Gender].[All]" dimensionUniqueName="[Staff]" displayFolder="" count="0" memberValueDatatype="130" unbalanced="0"/>
    <cacheHierarchy uniqueName="[Staff].[Department]" caption="Department" attribute="1" defaultMemberUniqueName="[Staff].[Department].[All]" allUniqueName="[Staff].[Department].[All]" dimensionUniqueName="[Staff]" displayFolder="" count="2" memberValueDatatype="130" unbalanced="0">
      <fieldsUsage count="2">
        <fieldUsage x="-1"/>
        <fieldUsage x="0"/>
      </fieldsUsage>
    </cacheHierarchy>
    <cacheHierarchy uniqueName="[Staff].[Age]" caption="Age" attribute="1" defaultMemberUniqueName="[Staff].[Age].[All]" allUniqueName="[Staff].[Age].[All]" dimensionUniqueName="[Staff]" displayFolder="" count="0" memberValueDatatype="20" unbalanced="0"/>
    <cacheHierarchy uniqueName="[Staff].[Rating]" caption="Rating" attribute="1" defaultMemberUniqueName="[Staff].[Rating].[All]" allUniqueName="[Staff].[Rating].[All]" dimensionUniqueName="[Staff]" displayFolder="" count="0" memberValueDatatype="130" unbalanced="0"/>
    <cacheHierarchy uniqueName="[Staff].[Date Joined]" caption="Date Joined" attribute="1" time="1" defaultMemberUniqueName="[Staff].[Date Joined].[All]" allUniqueName="[Staff].[Date Joined].[All]" dimensionUniqueName="[Staff]" displayFolder="" count="0" memberValueDatatype="7" unbalanced="0"/>
    <cacheHierarchy uniqueName="[Staff].[Salary]" caption="Salary" attribute="1" defaultMemberUniqueName="[Staff].[Salary].[All]" allUniqueName="[Staff].[Salary].[All]" dimensionUniqueName="[Staff]" displayFolder="" count="0" memberValueDatatype="20" unbalanced="0"/>
    <cacheHierarchy uniqueName="[Staff].[Country]" caption="Country" attribute="1" defaultMemberUniqueName="[Staff].[Country].[All]" allUniqueName="[Staff].[Country].[All]" dimensionUniqueName="[Staff]" displayFolder="" count="2" memberValueDatatype="130" unbalanced="0">
      <fieldsUsage count="2">
        <fieldUsage x="-1"/>
        <fieldUsage x="2"/>
      </fieldsUsage>
    </cacheHierarchy>
    <cacheHierarchy uniqueName="[Staff].[Tenure]" caption="Tenure" attribute="1" defaultMemberUniqueName="[Staff].[Tenure].[All]" allUniqueName="[Staff].[Tenure].[All]" dimensionUniqueName="[Staff]" displayFolder="" count="0" memberValueDatatype="5" unbalanced="0"/>
    <cacheHierarchy uniqueName="[Staff].[Date Joined (Year)]" caption="Date Joined (Year)" attribute="1" defaultMemberUniqueName="[Staff].[Date Joined (Year)].[All]" allUniqueName="[Staff].[Date Joined (Year)].[All]" dimensionUniqueName="[Staff]" displayFolder="" count="0" memberValueDatatype="130" unbalanced="0"/>
    <cacheHierarchy uniqueName="[Staff].[Date Joined (Quarter)]" caption="Date Joined (Quarter)" attribute="1" defaultMemberUniqueName="[Staff].[Date Joined (Quarter)].[All]" allUniqueName="[Staff].[Date Joined (Quarter)].[All]" dimensionUniqueName="[Staff]" displayFolder="" count="0" memberValueDatatype="130" unbalanced="0"/>
    <cacheHierarchy uniqueName="[Staff].[Date Joined (Month)]" caption="Date Joined (Month)" attribute="1" defaultMemberUniqueName="[Staff].[Date Joined (Month)].[All]" allUniqueName="[Staff].[Date Joined (Month)].[All]" dimensionUniqueName="[Staff]" displayFolder="" count="0" memberValueDatatype="130" unbalanced="0"/>
    <cacheHierarchy uniqueName="[Staff].[Date Joined (Month Index)]" caption="Date Joined (Month Index)" attribute="1" defaultMemberUniqueName="[Staff].[Date Joined (Month Index)].[All]" allUniqueName="[Staff].[Date Joined (Month Index)].[All]" dimensionUniqueName="[Staff]" displayFolder="" count="0" memberValueDatatype="20" unbalanced="0" hidden="1"/>
    <cacheHierarchy uniqueName="[Measures].[__XL_Count Staff]" caption="__XL_Count Staff" measure="1" displayFolder="" measureGroup="Staff" count="0" hidden="1"/>
    <cacheHierarchy uniqueName="[Measures].[__No measures defined]" caption="__No measures defined" measure="1" displayFolder="" count="0" hidden="1"/>
    <cacheHierarchy uniqueName="[Measures].[Count of Name]" caption="Count of Name" measure="1" displayFolder="" measureGroup="Staff" count="0" oneField="1" hidden="1">
      <fieldsUsage count="1">
        <fieldUsage x="1"/>
      </fieldsUsage>
      <extLst>
        <ext xmlns:x15="http://schemas.microsoft.com/office/spreadsheetml/2010/11/main" uri="{B97F6D7D-B522-45F9-BDA1-12C45D357490}">
          <x15:cacheHierarchy aggregatedColumn="0"/>
        </ext>
      </extLst>
    </cacheHierarchy>
    <cacheHierarchy uniqueName="[Measures].[Sum of Age]" caption="Sum of Age" measure="1" displayFolder="" measureGroup="Staff" count="0" hidden="1">
      <extLst>
        <ext xmlns:x15="http://schemas.microsoft.com/office/spreadsheetml/2010/11/main" uri="{B97F6D7D-B522-45F9-BDA1-12C45D357490}">
          <x15:cacheHierarchy aggregatedColumn="3"/>
        </ext>
      </extLst>
    </cacheHierarchy>
    <cacheHierarchy uniqueName="[Measures].[Average of Age]" caption="Average of Age" measure="1" displayFolder="" measureGroup="Staff" count="0" hidden="1">
      <extLst>
        <ext xmlns:x15="http://schemas.microsoft.com/office/spreadsheetml/2010/11/main" uri="{B97F6D7D-B522-45F9-BDA1-12C45D357490}">
          <x15:cacheHierarchy aggregatedColumn="3"/>
        </ext>
      </extLst>
    </cacheHierarchy>
    <cacheHierarchy uniqueName="[Measures].[Sum of Salary]" caption="Sum of Salary" measure="1" displayFolder="" measureGroup="Staff" count="0" hidden="1">
      <extLst>
        <ext xmlns:x15="http://schemas.microsoft.com/office/spreadsheetml/2010/11/main" uri="{B97F6D7D-B522-45F9-BDA1-12C45D357490}">
          <x15:cacheHierarchy aggregatedColumn="6"/>
        </ext>
      </extLst>
    </cacheHierarchy>
    <cacheHierarchy uniqueName="[Measures].[Sum of Tenure]" caption="Sum of Tenure" measure="1" displayFolder="" measureGroup="Staff" count="0" hidden="1">
      <extLst>
        <ext xmlns:x15="http://schemas.microsoft.com/office/spreadsheetml/2010/11/main" uri="{B97F6D7D-B522-45F9-BDA1-12C45D357490}">
          <x15:cacheHierarchy aggregatedColumn="8"/>
        </ext>
      </extLst>
    </cacheHierarchy>
    <cacheHierarchy uniqueName="[Measures].[Average of Salary]" caption="Average of Salary" measure="1" displayFolder="" measureGroup="Staff" count="0" hidden="1">
      <extLst>
        <ext xmlns:x15="http://schemas.microsoft.com/office/spreadsheetml/2010/11/main" uri="{B97F6D7D-B522-45F9-BDA1-12C45D357490}">
          <x15:cacheHierarchy aggregatedColumn="6"/>
        </ext>
      </extLst>
    </cacheHierarchy>
    <cacheHierarchy uniqueName="[Measures].[Average of Tenure]" caption="Average of Tenure" measure="1" displayFolder="" measureGroup="Staff" count="0" hidden="1">
      <extLst>
        <ext xmlns:x15="http://schemas.microsoft.com/office/spreadsheetml/2010/11/main" uri="{B97F6D7D-B522-45F9-BDA1-12C45D357490}">
          <x15:cacheHierarchy aggregatedColumn="8"/>
        </ext>
      </extLst>
    </cacheHierarchy>
  </cacheHierarchies>
  <kpis count="0"/>
  <dimensions count="2">
    <dimension measure="1" name="Measures" uniqueName="[Measures]" caption="Measures"/>
    <dimension name="Staff" uniqueName="[Staff]" caption="Staff"/>
  </dimensions>
  <measureGroups count="1">
    <measureGroup name="Staff" caption="Staff"/>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359.920749884259" backgroundQuery="1" createdVersion="8" refreshedVersion="8" minRefreshableVersion="3" recordCount="0" supportSubquery="1" supportAdvancedDrill="1" xr:uid="{5522DE74-2EFB-4127-9774-6AA5F71F14C8}">
  <cacheSource type="external" connectionId="4"/>
  <cacheFields count="3">
    <cacheField name="[Staff].[Date Joined (Month)].[Date Joined (Month)]" caption="Date Joined (Month)" numFmtId="0" hierarchy="11" level="1">
      <sharedItems count="12">
        <s v="May"/>
        <s v="Jun"/>
        <s v="Jul"/>
        <s v="Aug"/>
        <s v="Sep"/>
        <s v="Oct"/>
        <s v="Nov"/>
        <s v="Dec"/>
        <s v="Jan"/>
        <s v="Feb"/>
        <s v="Mar"/>
        <s v="Apr"/>
      </sharedItems>
    </cacheField>
    <cacheField name="[Staff].[Date Joined (Year)].[Date Joined (Year)]" caption="Date Joined (Year)" numFmtId="0" hierarchy="9" level="1">
      <sharedItems count="4">
        <s v="2020"/>
        <s v="2021"/>
        <s v="2022"/>
        <s v="2023"/>
      </sharedItems>
    </cacheField>
    <cacheField name="[Measures].[Count of Name]" caption="Count of Name" numFmtId="0" hierarchy="15" level="32767"/>
  </cacheFields>
  <cacheHierarchies count="22">
    <cacheHierarchy uniqueName="[Staff].[Name]" caption="Name" attribute="1" defaultMemberUniqueName="[Staff].[Name].[All]" allUniqueName="[Staff].[Name].[All]" dimensionUniqueName="[Staff]" displayFolder="" count="0" memberValueDatatype="130" unbalanced="0"/>
    <cacheHierarchy uniqueName="[Staff].[Gender]" caption="Gender" attribute="1" defaultMemberUniqueName="[Staff].[Gender].[All]" allUniqueName="[Staff].[Gender].[All]" dimensionUniqueName="[Staff]" displayFolder="" count="0" memberValueDatatype="130" unbalanced="0"/>
    <cacheHierarchy uniqueName="[Staff].[Department]" caption="Department" attribute="1" defaultMemberUniqueName="[Staff].[Department].[All]" allUniqueName="[Staff].[Department].[All]" dimensionUniqueName="[Staff]" displayFolder="" count="0" memberValueDatatype="130" unbalanced="0"/>
    <cacheHierarchy uniqueName="[Staff].[Age]" caption="Age" attribute="1" defaultMemberUniqueName="[Staff].[Age].[All]" allUniqueName="[Staff].[Age].[All]" dimensionUniqueName="[Staff]" displayFolder="" count="0" memberValueDatatype="20" unbalanced="0"/>
    <cacheHierarchy uniqueName="[Staff].[Rating]" caption="Rating" attribute="1" defaultMemberUniqueName="[Staff].[Rating].[All]" allUniqueName="[Staff].[Rating].[All]" dimensionUniqueName="[Staff]" displayFolder="" count="0" memberValueDatatype="130" unbalanced="0"/>
    <cacheHierarchy uniqueName="[Staff].[Date Joined]" caption="Date Joined" attribute="1" time="1" defaultMemberUniqueName="[Staff].[Date Joined].[All]" allUniqueName="[Staff].[Date Joined].[All]" dimensionUniqueName="[Staff]" displayFolder="" count="2" memberValueDatatype="7" unbalanced="0"/>
    <cacheHierarchy uniqueName="[Staff].[Salary]" caption="Salary" attribute="1" defaultMemberUniqueName="[Staff].[Salary].[All]" allUniqueName="[Staff].[Salary].[All]" dimensionUniqueName="[Staff]" displayFolder="" count="0" memberValueDatatype="20" unbalanced="0"/>
    <cacheHierarchy uniqueName="[Staff].[Country]" caption="Country" attribute="1" defaultMemberUniqueName="[Staff].[Country].[All]" allUniqueName="[Staff].[Country].[All]" dimensionUniqueName="[Staff]" displayFolder="" count="0" memberValueDatatype="130" unbalanced="0"/>
    <cacheHierarchy uniqueName="[Staff].[Tenure]" caption="Tenure" attribute="1" defaultMemberUniqueName="[Staff].[Tenure].[All]" allUniqueName="[Staff].[Tenure].[All]" dimensionUniqueName="[Staff]" displayFolder="" count="0" memberValueDatatype="5" unbalanced="0"/>
    <cacheHierarchy uniqueName="[Staff].[Date Joined (Year)]" caption="Date Joined (Year)" attribute="1" defaultMemberUniqueName="[Staff].[Date Joined (Year)].[All]" allUniqueName="[Staff].[Date Joined (Year)].[All]" dimensionUniqueName="[Staff]" displayFolder="" count="2" memberValueDatatype="130" unbalanced="0">
      <fieldsUsage count="2">
        <fieldUsage x="-1"/>
        <fieldUsage x="1"/>
      </fieldsUsage>
    </cacheHierarchy>
    <cacheHierarchy uniqueName="[Staff].[Date Joined (Quarter)]" caption="Date Joined (Quarter)" attribute="1" defaultMemberUniqueName="[Staff].[Date Joined (Quarter)].[All]" allUniqueName="[Staff].[Date Joined (Quarter)].[All]" dimensionUniqueName="[Staff]" displayFolder="" count="2" memberValueDatatype="130" unbalanced="0"/>
    <cacheHierarchy uniqueName="[Staff].[Date Joined (Month)]" caption="Date Joined (Month)" attribute="1" defaultMemberUniqueName="[Staff].[Date Joined (Month)].[All]" allUniqueName="[Staff].[Date Joined (Month)].[All]" dimensionUniqueName="[Staff]" displayFolder="" count="2" memberValueDatatype="130" unbalanced="0">
      <fieldsUsage count="2">
        <fieldUsage x="-1"/>
        <fieldUsage x="0"/>
      </fieldsUsage>
    </cacheHierarchy>
    <cacheHierarchy uniqueName="[Staff].[Date Joined (Month Index)]" caption="Date Joined (Month Index)" attribute="1" defaultMemberUniqueName="[Staff].[Date Joined (Month Index)].[All]" allUniqueName="[Staff].[Date Joined (Month Index)].[All]" dimensionUniqueName="[Staff]" displayFolder="" count="0" memberValueDatatype="20" unbalanced="0" hidden="1"/>
    <cacheHierarchy uniqueName="[Measures].[__XL_Count Staff]" caption="__XL_Count Staff" measure="1" displayFolder="" measureGroup="Staff" count="0" hidden="1"/>
    <cacheHierarchy uniqueName="[Measures].[__No measures defined]" caption="__No measures defined" measure="1" displayFolder="" count="0" hidden="1"/>
    <cacheHierarchy uniqueName="[Measures].[Count of Name]" caption="Count of Name" measure="1" displayFolder="" measureGroup="Staff" count="0" oneField="1" hidden="1">
      <fieldsUsage count="1">
        <fieldUsage x="2"/>
      </fieldsUsage>
      <extLst>
        <ext xmlns:x15="http://schemas.microsoft.com/office/spreadsheetml/2010/11/main" uri="{B97F6D7D-B522-45F9-BDA1-12C45D357490}">
          <x15:cacheHierarchy aggregatedColumn="0"/>
        </ext>
      </extLst>
    </cacheHierarchy>
    <cacheHierarchy uniqueName="[Measures].[Sum of Age]" caption="Sum of Age" measure="1" displayFolder="" measureGroup="Staff" count="0" hidden="1">
      <extLst>
        <ext xmlns:x15="http://schemas.microsoft.com/office/spreadsheetml/2010/11/main" uri="{B97F6D7D-B522-45F9-BDA1-12C45D357490}">
          <x15:cacheHierarchy aggregatedColumn="3"/>
        </ext>
      </extLst>
    </cacheHierarchy>
    <cacheHierarchy uniqueName="[Measures].[Average of Age]" caption="Average of Age" measure="1" displayFolder="" measureGroup="Staff" count="0" hidden="1">
      <extLst>
        <ext xmlns:x15="http://schemas.microsoft.com/office/spreadsheetml/2010/11/main" uri="{B97F6D7D-B522-45F9-BDA1-12C45D357490}">
          <x15:cacheHierarchy aggregatedColumn="3"/>
        </ext>
      </extLst>
    </cacheHierarchy>
    <cacheHierarchy uniqueName="[Measures].[Sum of Salary]" caption="Sum of Salary" measure="1" displayFolder="" measureGroup="Staff" count="0" hidden="1">
      <extLst>
        <ext xmlns:x15="http://schemas.microsoft.com/office/spreadsheetml/2010/11/main" uri="{B97F6D7D-B522-45F9-BDA1-12C45D357490}">
          <x15:cacheHierarchy aggregatedColumn="6"/>
        </ext>
      </extLst>
    </cacheHierarchy>
    <cacheHierarchy uniqueName="[Measures].[Sum of Tenure]" caption="Sum of Tenure" measure="1" displayFolder="" measureGroup="Staff" count="0" hidden="1">
      <extLst>
        <ext xmlns:x15="http://schemas.microsoft.com/office/spreadsheetml/2010/11/main" uri="{B97F6D7D-B522-45F9-BDA1-12C45D357490}">
          <x15:cacheHierarchy aggregatedColumn="8"/>
        </ext>
      </extLst>
    </cacheHierarchy>
    <cacheHierarchy uniqueName="[Measures].[Average of Salary]" caption="Average of Salary" measure="1" displayFolder="" measureGroup="Staff" count="0" hidden="1">
      <extLst>
        <ext xmlns:x15="http://schemas.microsoft.com/office/spreadsheetml/2010/11/main" uri="{B97F6D7D-B522-45F9-BDA1-12C45D357490}">
          <x15:cacheHierarchy aggregatedColumn="6"/>
        </ext>
      </extLst>
    </cacheHierarchy>
    <cacheHierarchy uniqueName="[Measures].[Average of Tenure]" caption="Average of Tenure" measure="1" displayFolder="" measureGroup="Staff" count="0" hidden="1">
      <extLst>
        <ext xmlns:x15="http://schemas.microsoft.com/office/spreadsheetml/2010/11/main" uri="{B97F6D7D-B522-45F9-BDA1-12C45D357490}">
          <x15:cacheHierarchy aggregatedColumn="8"/>
        </ext>
      </extLst>
    </cacheHierarchy>
  </cacheHierarchies>
  <kpis count="0"/>
  <dimensions count="2">
    <dimension measure="1" name="Measures" uniqueName="[Measures]" caption="Measures"/>
    <dimension name="Staff" uniqueName="[Staff]" caption="Staff"/>
  </dimensions>
  <measureGroups count="1">
    <measureGroup name="Staff" caption="Staff"/>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359.631991782408" backgroundQuery="1" createdVersion="3" refreshedVersion="8" minRefreshableVersion="3" recordCount="0" supportSubquery="1" supportAdvancedDrill="1" xr:uid="{5E99EA74-020F-457A-865B-98563F131A41}">
  <cacheSource type="external" connectionId="4">
    <extLst>
      <ext xmlns:x14="http://schemas.microsoft.com/office/spreadsheetml/2009/9/main" uri="{F057638F-6D5F-4e77-A914-E7F072B9BCA8}">
        <x14:sourceConnection name="ThisWorkbookDataModel"/>
      </ext>
    </extLst>
  </cacheSource>
  <cacheFields count="0"/>
  <cacheHierarchies count="22">
    <cacheHierarchy uniqueName="[Staff].[Name]" caption="Name" attribute="1" defaultMemberUniqueName="[Staff].[Name].[All]" allUniqueName="[Staff].[Name].[All]" dimensionUniqueName="[Staff]" displayFolder="" count="0" memberValueDatatype="130" unbalanced="0"/>
    <cacheHierarchy uniqueName="[Staff].[Gender]" caption="Gender" attribute="1" defaultMemberUniqueName="[Staff].[Gender].[All]" allUniqueName="[Staff].[Gender].[All]" dimensionUniqueName="[Staff]" displayFolder="" count="0" memberValueDatatype="130" unbalanced="0"/>
    <cacheHierarchy uniqueName="[Staff].[Department]" caption="Department" attribute="1" defaultMemberUniqueName="[Staff].[Department].[All]" allUniqueName="[Staff].[Department].[All]" dimensionUniqueName="[Staff]" displayFolder="" count="0" memberValueDatatype="130" unbalanced="0"/>
    <cacheHierarchy uniqueName="[Staff].[Age]" caption="Age" attribute="1" defaultMemberUniqueName="[Staff].[Age].[All]" allUniqueName="[Staff].[Age].[All]" dimensionUniqueName="[Staff]" displayFolder="" count="0" memberValueDatatype="20" unbalanced="0"/>
    <cacheHierarchy uniqueName="[Staff].[Rating]" caption="Rating" attribute="1" defaultMemberUniqueName="[Staff].[Rating].[All]" allUniqueName="[Staff].[Rating].[All]" dimensionUniqueName="[Staff]" displayFolder="" count="0" memberValueDatatype="130" unbalanced="0"/>
    <cacheHierarchy uniqueName="[Staff].[Date Joined]" caption="Date Joined" attribute="1" time="1" defaultMemberUniqueName="[Staff].[Date Joined].[All]" allUniqueName="[Staff].[Date Joined].[All]" dimensionUniqueName="[Staff]" displayFolder="" count="0" memberValueDatatype="7" unbalanced="0"/>
    <cacheHierarchy uniqueName="[Staff].[Salary]" caption="Salary" attribute="1" defaultMemberUniqueName="[Staff].[Salary].[All]" allUniqueName="[Staff].[Salary].[All]" dimensionUniqueName="[Staff]" displayFolder="" count="0" memberValueDatatype="20" unbalanced="0"/>
    <cacheHierarchy uniqueName="[Staff].[Country]" caption="Country" attribute="1" defaultMemberUniqueName="[Staff].[Country].[All]" allUniqueName="[Staff].[Country].[All]" dimensionUniqueName="[Staff]" displayFolder="" count="2" memberValueDatatype="130" unbalanced="0"/>
    <cacheHierarchy uniqueName="[Staff].[Tenure]" caption="Tenure" attribute="1" defaultMemberUniqueName="[Staff].[Tenure].[All]" allUniqueName="[Staff].[Tenure].[All]" dimensionUniqueName="[Staff]" displayFolder="" count="0" memberValueDatatype="5" unbalanced="0"/>
    <cacheHierarchy uniqueName="[Staff].[Date Joined (Year)]" caption="Date Joined (Year)" attribute="1" defaultMemberUniqueName="[Staff].[Date Joined (Year)].[All]" allUniqueName="[Staff].[Date Joined (Year)].[All]" dimensionUniqueName="[Staff]" displayFolder="" count="0" memberValueDatatype="130" unbalanced="0"/>
    <cacheHierarchy uniqueName="[Staff].[Date Joined (Quarter)]" caption="Date Joined (Quarter)" attribute="1" defaultMemberUniqueName="[Staff].[Date Joined (Quarter)].[All]" allUniqueName="[Staff].[Date Joined (Quarter)].[All]" dimensionUniqueName="[Staff]" displayFolder="" count="0" memberValueDatatype="130" unbalanced="0"/>
    <cacheHierarchy uniqueName="[Staff].[Date Joined (Month)]" caption="Date Joined (Month)" attribute="1" defaultMemberUniqueName="[Staff].[Date Joined (Month)].[All]" allUniqueName="[Staff].[Date Joined (Month)].[All]" dimensionUniqueName="[Staff]" displayFolder="" count="0" memberValueDatatype="130" unbalanced="0"/>
    <cacheHierarchy uniqueName="[Staff].[Date Joined (Month Index)]" caption="Date Joined (Month Index)" attribute="1" defaultMemberUniqueName="[Staff].[Date Joined (Month Index)].[All]" allUniqueName="[Staff].[Date Joined (Month Index)].[All]" dimensionUniqueName="[Staff]" displayFolder="" count="0" memberValueDatatype="20" unbalanced="0" hidden="1"/>
    <cacheHierarchy uniqueName="[Measures].[__XL_Count Staff]" caption="__XL_Count Staff" measure="1" displayFolder="" measureGroup="Staff" count="0" hidden="1"/>
    <cacheHierarchy uniqueName="[Measures].[__No measures defined]" caption="__No measures defined" measure="1" displayFolder="" count="0" hidden="1"/>
    <cacheHierarchy uniqueName="[Measures].[Count of Name]" caption="Count of Name" measure="1" displayFolder="" measureGroup="Staff" count="0" hidden="1">
      <extLst>
        <ext xmlns:x15="http://schemas.microsoft.com/office/spreadsheetml/2010/11/main" uri="{B97F6D7D-B522-45F9-BDA1-12C45D357490}">
          <x15:cacheHierarchy aggregatedColumn="0"/>
        </ext>
      </extLst>
    </cacheHierarchy>
    <cacheHierarchy uniqueName="[Measures].[Sum of Age]" caption="Sum of Age" measure="1" displayFolder="" measureGroup="Staff" count="0" hidden="1">
      <extLst>
        <ext xmlns:x15="http://schemas.microsoft.com/office/spreadsheetml/2010/11/main" uri="{B97F6D7D-B522-45F9-BDA1-12C45D357490}">
          <x15:cacheHierarchy aggregatedColumn="3"/>
        </ext>
      </extLst>
    </cacheHierarchy>
    <cacheHierarchy uniqueName="[Measures].[Average of Age]" caption="Average of Age" measure="1" displayFolder="" measureGroup="Staff" count="0" hidden="1">
      <extLst>
        <ext xmlns:x15="http://schemas.microsoft.com/office/spreadsheetml/2010/11/main" uri="{B97F6D7D-B522-45F9-BDA1-12C45D357490}">
          <x15:cacheHierarchy aggregatedColumn="3"/>
        </ext>
      </extLst>
    </cacheHierarchy>
    <cacheHierarchy uniqueName="[Measures].[Sum of Salary]" caption="Sum of Salary" measure="1" displayFolder="" measureGroup="Staff" count="0" hidden="1">
      <extLst>
        <ext xmlns:x15="http://schemas.microsoft.com/office/spreadsheetml/2010/11/main" uri="{B97F6D7D-B522-45F9-BDA1-12C45D357490}">
          <x15:cacheHierarchy aggregatedColumn="6"/>
        </ext>
      </extLst>
    </cacheHierarchy>
    <cacheHierarchy uniqueName="[Measures].[Sum of Tenure]" caption="Sum of Tenure" measure="1" displayFolder="" measureGroup="Staff" count="0" hidden="1">
      <extLst>
        <ext xmlns:x15="http://schemas.microsoft.com/office/spreadsheetml/2010/11/main" uri="{B97F6D7D-B522-45F9-BDA1-12C45D357490}">
          <x15:cacheHierarchy aggregatedColumn="8"/>
        </ext>
      </extLst>
    </cacheHierarchy>
    <cacheHierarchy uniqueName="[Measures].[Average of Salary]" caption="Average of Salary" measure="1" displayFolder="" measureGroup="Staff" count="0" hidden="1">
      <extLst>
        <ext xmlns:x15="http://schemas.microsoft.com/office/spreadsheetml/2010/11/main" uri="{B97F6D7D-B522-45F9-BDA1-12C45D357490}">
          <x15:cacheHierarchy aggregatedColumn="6"/>
        </ext>
      </extLst>
    </cacheHierarchy>
    <cacheHierarchy uniqueName="[Measures].[Average of Tenure]" caption="Average of Tenure" measure="1" displayFolder="" measureGroup="Staff" count="0" hidden="1">
      <extLst>
        <ext xmlns:x15="http://schemas.microsoft.com/office/spreadsheetml/2010/11/main" uri="{B97F6D7D-B522-45F9-BDA1-12C45D357490}">
          <x15:cacheHierarchy aggregatedColumn="8"/>
        </ext>
      </extLst>
    </cacheHierarchy>
  </cacheHierarchies>
  <kpis count="0"/>
  <extLst>
    <ext xmlns:x14="http://schemas.microsoft.com/office/spreadsheetml/2009/9/main" uri="{725AE2AE-9491-48be-B2B4-4EB974FC3084}">
      <x14:pivotCacheDefinition slicerData="1" pivotCacheId="1115988389"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1FCA6C3-78FE-4E58-B894-310D374D10C6}" name="PivotTable2" cacheId="1"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D8" firstHeaderRow="1" firstDataRow="2" firstDataCol="1"/>
  <pivotFields count="6">
    <pivotField axis="axisCol" allDrilled="1" subtotalTop="0" showAll="0" dataSourceSort="1" defaultSubtotal="0" defaultAttributeDrillState="1">
      <items count="2">
        <item s="1" x="0"/>
        <item s="1" x="1"/>
      </items>
    </pivotField>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1">
    <field x="-2"/>
  </rowFields>
  <rowItems count="4">
    <i>
      <x/>
    </i>
    <i i="1">
      <x v="1"/>
    </i>
    <i i="2">
      <x v="2"/>
    </i>
    <i i="3">
      <x v="3"/>
    </i>
  </rowItems>
  <colFields count="1">
    <field x="0"/>
  </colFields>
  <colItems count="3">
    <i>
      <x/>
    </i>
    <i>
      <x v="1"/>
    </i>
    <i t="grand">
      <x/>
    </i>
  </colItems>
  <dataFields count="4">
    <dataField name="Count of Name" fld="1" subtotal="count" baseField="0" baseItem="0"/>
    <dataField name="Average of Age" fld="2" subtotal="average" baseField="0" baseItem="0"/>
    <dataField name="Average of Salary" fld="3" subtotal="average" baseField="0" baseItem="0"/>
    <dataField name="Average of Tenure" fld="4" subtotal="average" baseField="0" baseItem="0"/>
  </dataFields>
  <formats count="27">
    <format dxfId="34">
      <pivotArea collapsedLevelsAreSubtotals="1" fieldPosition="0">
        <references count="2">
          <reference field="4294967294" count="1">
            <x v="1"/>
          </reference>
          <reference field="0" count="1" selected="0">
            <x v="0"/>
          </reference>
        </references>
      </pivotArea>
    </format>
    <format dxfId="33">
      <pivotArea collapsedLevelsAreSubtotals="1" fieldPosition="0">
        <references count="2">
          <reference field="4294967294" count="1">
            <x v="1"/>
          </reference>
          <reference field="0" count="1" selected="0">
            <x v="1"/>
          </reference>
        </references>
      </pivotArea>
    </format>
    <format dxfId="32">
      <pivotArea field="0" grandCol="1" collapsedLevelsAreSubtotals="1" axis="axisCol" fieldPosition="0">
        <references count="1">
          <reference field="4294967294" count="1">
            <x v="1"/>
          </reference>
        </references>
      </pivotArea>
    </format>
    <format dxfId="31">
      <pivotArea collapsedLevelsAreSubtotals="1" fieldPosition="0">
        <references count="2">
          <reference field="4294967294" count="1">
            <x v="2"/>
          </reference>
          <reference field="0" count="1" selected="0">
            <x v="0"/>
          </reference>
        </references>
      </pivotArea>
    </format>
    <format dxfId="30">
      <pivotArea collapsedLevelsAreSubtotals="1" fieldPosition="0">
        <references count="2">
          <reference field="4294967294" count="1">
            <x v="3"/>
          </reference>
          <reference field="0" count="1" selected="0">
            <x v="0"/>
          </reference>
        </references>
      </pivotArea>
    </format>
    <format dxfId="29">
      <pivotArea collapsedLevelsAreSubtotals="1" fieldPosition="0">
        <references count="2">
          <reference field="4294967294" count="2">
            <x v="2"/>
            <x v="3"/>
          </reference>
          <reference field="0" count="1" selected="0">
            <x v="1"/>
          </reference>
        </references>
      </pivotArea>
    </format>
    <format dxfId="28">
      <pivotArea collapsedLevelsAreSubtotals="1" fieldPosition="0">
        <references count="2">
          <reference field="4294967294" count="1">
            <x v="2"/>
          </reference>
          <reference field="0" count="1" selected="0">
            <x v="1"/>
          </reference>
        </references>
      </pivotArea>
    </format>
    <format dxfId="27">
      <pivotArea collapsedLevelsAreSubtotals="1" fieldPosition="0">
        <references count="2">
          <reference field="4294967294" count="1">
            <x v="3"/>
          </reference>
          <reference field="0" count="1" selected="0">
            <x v="1"/>
          </reference>
        </references>
      </pivotArea>
    </format>
    <format dxfId="26">
      <pivotArea field="0" grandCol="1" collapsedLevelsAreSubtotals="1" axis="axisCol" fieldPosition="0">
        <references count="1">
          <reference field="4294967294" count="1">
            <x v="3"/>
          </reference>
        </references>
      </pivotArea>
    </format>
    <format dxfId="25">
      <pivotArea type="all" dataOnly="0" outline="0" fieldPosition="0"/>
    </format>
    <format dxfId="24">
      <pivotArea outline="0" collapsedLevelsAreSubtotals="1" fieldPosition="0"/>
    </format>
    <format dxfId="23">
      <pivotArea type="origin" dataOnly="0" labelOnly="1" outline="0" fieldPosition="0"/>
    </format>
    <format dxfId="22">
      <pivotArea field="0" type="button" dataOnly="0" labelOnly="1" outline="0" axis="axisCol" fieldPosition="0"/>
    </format>
    <format dxfId="21">
      <pivotArea type="topRight" dataOnly="0" labelOnly="1" outline="0" fieldPosition="0"/>
    </format>
    <format dxfId="20">
      <pivotArea field="-2" type="button" dataOnly="0" labelOnly="1" outline="0" axis="axisRow" fieldPosition="0"/>
    </format>
    <format dxfId="19">
      <pivotArea dataOnly="0" labelOnly="1" outline="0" fieldPosition="0">
        <references count="1">
          <reference field="4294967294" count="4">
            <x v="0"/>
            <x v="1"/>
            <x v="2"/>
            <x v="3"/>
          </reference>
        </references>
      </pivotArea>
    </format>
    <format dxfId="18">
      <pivotArea dataOnly="0" labelOnly="1" fieldPosition="0">
        <references count="1">
          <reference field="0" count="0"/>
        </references>
      </pivotArea>
    </format>
    <format dxfId="17">
      <pivotArea dataOnly="0" labelOnly="1" grandCol="1" outline="0" fieldPosition="0"/>
    </format>
    <format dxfId="16">
      <pivotArea type="all" dataOnly="0" outline="0" fieldPosition="0"/>
    </format>
    <format dxfId="15">
      <pivotArea outline="0" collapsedLevelsAreSubtotals="1" fieldPosition="0"/>
    </format>
    <format dxfId="14">
      <pivotArea type="origin" dataOnly="0" labelOnly="1" outline="0" fieldPosition="0"/>
    </format>
    <format dxfId="13">
      <pivotArea field="0" type="button" dataOnly="0" labelOnly="1" outline="0" axis="axisCol" fieldPosition="0"/>
    </format>
    <format dxfId="12">
      <pivotArea type="topRight" dataOnly="0" labelOnly="1" outline="0" fieldPosition="0"/>
    </format>
    <format dxfId="11">
      <pivotArea field="-2" type="button" dataOnly="0" labelOnly="1" outline="0" axis="axisRow" fieldPosition="0"/>
    </format>
    <format dxfId="10">
      <pivotArea dataOnly="0" labelOnly="1" outline="0" fieldPosition="0">
        <references count="1">
          <reference field="4294967294" count="4">
            <x v="0"/>
            <x v="1"/>
            <x v="2"/>
            <x v="3"/>
          </reference>
        </references>
      </pivotArea>
    </format>
    <format dxfId="9">
      <pivotArea dataOnly="0" labelOnly="1" fieldPosition="0">
        <references count="1">
          <reference field="0" count="0"/>
        </references>
      </pivotArea>
    </format>
    <format dxfId="8">
      <pivotArea dataOnly="0" labelOnly="1" grandCol="1" outline="0" fieldPosition="0"/>
    </format>
  </formats>
  <pivotHierarchies count="22">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Staff].[Country].&amp;[IND]"/>
      </members>
    </pivotHierarchy>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lank-data-file.xlsx!Staff">
        <x15:activeTabTopLevelEntity name="[Staff]"/>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40A2F7A-5FE1-46B2-9F2E-794E45EB84BD}" name="PivotTable5" cacheId="0" applyNumberFormats="0" applyBorderFormats="0" applyFontFormats="0" applyPatternFormats="0" applyAlignmentFormats="0" applyWidthHeightFormats="1" dataCaption="Values" tag="dd8e3a15-897d-4eec-ad16-1831cdc0e69b" updatedVersion="8" minRefreshableVersion="3" useAutoFormatting="1" itemPrintTitles="1" createdVersion="8" indent="0" outline="1" outlineData="1" multipleFieldFilters="0">
  <location ref="B3:D9" firstHeaderRow="0" firstDataRow="1" firstDataCol="1"/>
  <pivotFields count="3">
    <pivotField axis="axisRow" allDrilled="1" subtotalTop="0" showAll="0" defaultSubtotal="0" defaultAttributeDrillState="1">
      <items count="5">
        <item x="2"/>
        <item x="0"/>
        <item x="1"/>
        <item x="3"/>
        <item x="4"/>
      </items>
    </pivotField>
    <pivotField dataField="1" subtotalTop="0" showAll="0" defaultSubtotal="0"/>
    <pivotField dataField="1" subtotalTop="0" showAll="0" defaultSubtotal="0"/>
  </pivotFields>
  <rowFields count="1">
    <field x="0"/>
  </rowFields>
  <rowItems count="6">
    <i>
      <x/>
    </i>
    <i>
      <x v="1"/>
    </i>
    <i>
      <x v="2"/>
    </i>
    <i>
      <x v="3"/>
    </i>
    <i>
      <x v="4"/>
    </i>
    <i t="grand">
      <x/>
    </i>
  </rowItems>
  <colFields count="1">
    <field x="-2"/>
  </colFields>
  <colItems count="2">
    <i>
      <x/>
    </i>
    <i i="1">
      <x v="1"/>
    </i>
  </colItems>
  <dataFields count="2">
    <dataField name="Count of Name" fld="1" subtotal="count" baseField="0" baseItem="0"/>
    <dataField name="Average of Salary" fld="2" subtotal="average" baseField="0" baseItem="0" numFmtId="165"/>
  </dataFields>
  <formats count="6">
    <format dxfId="7">
      <pivotArea type="all" dataOnly="0" outline="0" fieldPosition="0"/>
    </format>
    <format dxfId="6">
      <pivotArea outline="0" collapsedLevelsAreSubtotals="1" fieldPosition="0"/>
    </format>
    <format dxfId="5">
      <pivotArea field="0" type="button" dataOnly="0" labelOnly="1" outline="0" axis="axisRow" fieldPosition="0"/>
    </format>
    <format dxfId="4">
      <pivotArea dataOnly="0" labelOnly="1" fieldPosition="0">
        <references count="1">
          <reference field="0" count="0"/>
        </references>
      </pivotArea>
    </format>
    <format dxfId="3">
      <pivotArea dataOnly="0" labelOnly="1" grandRow="1" outline="0" fieldPosition="0"/>
    </format>
    <format dxfId="2">
      <pivotArea dataOnly="0" labelOnly="1" outline="0" fieldPosition="0">
        <references count="1">
          <reference field="4294967294" count="2">
            <x v="0"/>
            <x v="1"/>
          </reference>
        </references>
      </pivotArea>
    </format>
  </formats>
  <conditionalFormats count="1">
    <conditionalFormat priority="1">
      <pivotAreas count="1">
        <pivotArea type="data" collapsedLevelsAreSubtotals="1" fieldPosition="0">
          <references count="2">
            <reference field="4294967294" count="1" selected="0">
              <x v="1"/>
            </reference>
            <reference field="0" count="5">
              <x v="0"/>
              <x v="1"/>
              <x v="2"/>
              <x v="3"/>
              <x v="4"/>
            </reference>
          </references>
        </pivotArea>
      </pivotAreas>
    </conditionalFormat>
  </conditionalFormats>
  <pivotHierarchies count="2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Average of Salary"/>
    <pivotHierarchy dragToData="1"/>
  </pivotHierarchies>
  <pivotTableStyleInfo name="PivotStyleLight16" showRowHeaders="1" showColHeaders="1" showRowStripes="0" showColStripes="0" showLastColumn="1"/>
  <rowHierarchiesUsage count="1">
    <rowHierarchyUsage hierarchyUsage="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taff]"/>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CA778F6-3B2C-4B8E-BF15-A591AEAF66A2}" name="PivotTable6" cacheId="4" applyNumberFormats="0" applyBorderFormats="0" applyFontFormats="0" applyPatternFormats="0" applyAlignmentFormats="0" applyWidthHeightFormats="1" dataCaption="Values" tag="d18cabe0-cd4f-412a-92c5-6b689d3e1edc" updatedVersion="8" minRefreshableVersion="3" useAutoFormatting="1" subtotalHiddenItems="1" itemPrintTitles="1" createdVersion="8" indent="0" outline="1" outlineData="1" multipleFieldFilters="0" chartFormat="15">
  <location ref="B4:C39" firstHeaderRow="1" firstDataRow="1" firstDataCol="1"/>
  <pivotFields count="3">
    <pivotField axis="axisRow" allDrilled="1" subtotalTop="0" showAll="0" dataSourceSort="1" defaultSubtotal="0" defaultAttributeDrillState="1">
      <items count="12">
        <item x="0"/>
        <item x="1"/>
        <item x="2"/>
        <item x="3"/>
        <item x="4"/>
        <item x="5"/>
        <item x="6"/>
        <item x="7"/>
        <item x="8"/>
        <item x="9"/>
        <item x="10"/>
        <item x="11"/>
      </items>
    </pivotField>
    <pivotField axis="axisRow" allDrilled="1" subtotalTop="0" showAll="0" dataSourceSort="1" defaultSubtotal="0">
      <items count="4">
        <item x="0"/>
        <item x="1"/>
        <item x="2"/>
        <item x="3" e="0"/>
      </items>
    </pivotField>
    <pivotField dataField="1" subtotalTop="0" showAll="0" defaultSubtotal="0"/>
  </pivotFields>
  <rowFields count="2">
    <field x="1"/>
    <field x="0"/>
  </rowFields>
  <rowItems count="35">
    <i>
      <x/>
    </i>
    <i r="1">
      <x/>
    </i>
    <i r="1">
      <x v="1"/>
    </i>
    <i r="1">
      <x v="2"/>
    </i>
    <i r="1">
      <x v="3"/>
    </i>
    <i r="1">
      <x v="4"/>
    </i>
    <i r="1">
      <x v="5"/>
    </i>
    <i r="1">
      <x v="6"/>
    </i>
    <i r="1">
      <x v="7"/>
    </i>
    <i>
      <x v="1"/>
    </i>
    <i r="1">
      <x v="8"/>
    </i>
    <i r="1">
      <x v="9"/>
    </i>
    <i r="1">
      <x v="10"/>
    </i>
    <i r="1">
      <x v="11"/>
    </i>
    <i r="1">
      <x/>
    </i>
    <i r="1">
      <x v="1"/>
    </i>
    <i r="1">
      <x v="2"/>
    </i>
    <i r="1">
      <x v="3"/>
    </i>
    <i r="1">
      <x v="4"/>
    </i>
    <i r="1">
      <x v="5"/>
    </i>
    <i r="1">
      <x v="6"/>
    </i>
    <i r="1">
      <x v="7"/>
    </i>
    <i>
      <x v="2"/>
    </i>
    <i r="1">
      <x v="8"/>
    </i>
    <i r="1">
      <x v="9"/>
    </i>
    <i r="1">
      <x v="10"/>
    </i>
    <i r="1">
      <x v="11"/>
    </i>
    <i r="1">
      <x/>
    </i>
    <i r="1">
      <x v="1"/>
    </i>
    <i r="1">
      <x v="2"/>
    </i>
    <i r="1">
      <x v="3"/>
    </i>
    <i r="1">
      <x v="4"/>
    </i>
    <i r="1">
      <x v="5"/>
    </i>
    <i>
      <x v="3"/>
    </i>
    <i t="grand">
      <x/>
    </i>
  </rowItems>
  <colItems count="1">
    <i/>
  </colItems>
  <dataFields count="1">
    <dataField name="Count of Name" fld="2" subtotal="count" showDataAs="runTotal" baseField="0" baseItem="0"/>
  </dataFields>
  <chartFormats count="1">
    <chartFormat chart="14" format="0" series="1">
      <pivotArea type="data" outline="0" fieldPosition="0">
        <references count="1">
          <reference field="4294967294" count="1" selected="0">
            <x v="0"/>
          </reference>
        </references>
      </pivotArea>
    </chartFormat>
  </chartFormats>
  <pivotHierarchies count="2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9"/>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taff]"/>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B734447-B1BD-4276-B215-E46FD1949CAA}" name="PivotTable7" cacheId="2" applyNumberFormats="0" applyBorderFormats="0" applyFontFormats="0" applyPatternFormats="0" applyAlignmentFormats="0" applyWidthHeightFormats="1" dataCaption="Values" tag="13358a27-900b-4fbd-ad0f-c8f1fb522228" updatedVersion="8" minRefreshableVersion="3" useAutoFormatting="1" itemPrintTitles="1" createdVersion="8" indent="0" outline="1" outlineData="1" multipleFieldFilters="0" chartFormat="11">
  <location ref="A3:B9" firstHeaderRow="1" firstDataRow="1" firstDataCol="1" rowPageCount="1" colPageCount="1"/>
  <pivotFields count="3">
    <pivotField axis="axisRow" allDrilled="1" subtotalTop="0" showAll="0" defaultSubtotal="0" defaultAttributeDrillState="1">
      <items count="5">
        <item x="0"/>
        <item x="1"/>
        <item x="2"/>
        <item x="3"/>
        <item x="4"/>
      </items>
    </pivotField>
    <pivotField dataField="1" subtotalTop="0" showAll="0" defaultSubtotal="0"/>
    <pivotField axis="axisPage" allDrilled="1" subtotalTop="0" showAll="0" dataSourceSort="1" defaultSubtotal="0" defaultAttributeDrillState="1"/>
  </pivotFields>
  <rowFields count="1">
    <field x="0"/>
  </rowFields>
  <rowItems count="6">
    <i>
      <x v="2"/>
    </i>
    <i>
      <x v="4"/>
    </i>
    <i>
      <x/>
    </i>
    <i>
      <x v="3"/>
    </i>
    <i>
      <x v="1"/>
    </i>
    <i t="grand">
      <x/>
    </i>
  </rowItems>
  <colItems count="1">
    <i/>
  </colItems>
  <pageFields count="1">
    <pageField fld="2" hier="7" name="[Staff].[Country].&amp;[IND]" cap="IND"/>
  </pageFields>
  <dataFields count="1">
    <dataField name="Count of Name" fld="1" subtotal="count" baseField="0" baseItem="0"/>
  </dataFields>
  <chartFormats count="4">
    <chartFormat chart="7" format="0" series="1">
      <pivotArea type="data" outline="0" fieldPosition="0">
        <references count="1">
          <reference field="4294967294" count="1" selected="0">
            <x v="0"/>
          </reference>
        </references>
      </pivotArea>
    </chartFormat>
    <chartFormat chart="8" format="1"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Hierarchies count="22">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Staff].[Country].&amp;[IND]"/>
      </members>
    </pivotHierarchy>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taff]"/>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3B986AC-DA47-4DA3-BB07-9474E4217C07}" name="PivotTable9" cacheId="3" applyNumberFormats="0" applyBorderFormats="0" applyFontFormats="0" applyPatternFormats="0" applyAlignmentFormats="0" applyWidthHeightFormats="1" dataCaption="Values" tag="22dfade0-1f95-4c12-a9b3-30254855c1fa" updatedVersion="8" minRefreshableVersion="3" useAutoFormatting="1" subtotalHiddenItems="1" itemPrintTitles="1" createdVersion="8" indent="0" outline="1" outlineData="1" multipleFieldFilters="0" chartFormat="9">
  <location ref="E3:F9" firstHeaderRow="1" firstDataRow="1" firstDataCol="1" rowPageCount="1" colPageCount="1"/>
  <pivotFields count="3">
    <pivotField axis="axisRow" allDrilled="1" subtotalTop="0" showAll="0"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axis="axisPage" allDrilled="1" subtotalTop="0" showAll="0" dataSourceSort="1" defaultSubtotal="0" defaultAttributeDrillState="1"/>
  </pivotFields>
  <rowFields count="1">
    <field x="0"/>
  </rowFields>
  <rowItems count="6">
    <i>
      <x v="4"/>
    </i>
    <i>
      <x v="2"/>
    </i>
    <i>
      <x/>
    </i>
    <i>
      <x v="3"/>
    </i>
    <i>
      <x v="1"/>
    </i>
    <i t="grand">
      <x/>
    </i>
  </rowItems>
  <colItems count="1">
    <i/>
  </colItems>
  <pageFields count="1">
    <pageField fld="2" hier="7" name="[Staff].[Country].&amp;[NZ]" cap="NZ"/>
  </pageFields>
  <dataFields count="1">
    <dataField name="Count of Name" fld="1" subtotal="count" baseField="0" baseItem="0"/>
  </dataFields>
  <chartFormats count="4">
    <chartFormat chart="5" format="0"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Hierarchies count="22">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Staff].[Country].&amp;[NZ]"/>
      </members>
    </pivotHierarchy>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taff]"/>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3" xr16:uid="{A6A6FE33-7B7A-49FA-8240-1C964A6DD1FF}" autoFormatId="16" applyNumberFormats="0" applyBorderFormats="0" applyFontFormats="0" applyPatternFormats="0" applyAlignmentFormats="0" applyWidthHeightFormats="0">
  <queryTableRefresh nextId="12" unboundColumnsRight="3">
    <queryTableFields count="11">
      <queryTableField id="1" name="Name" tableColumnId="1"/>
      <queryTableField id="2" name="Gender" tableColumnId="2"/>
      <queryTableField id="3" name="Department" tableColumnId="3"/>
      <queryTableField id="4" name="Age" tableColumnId="4"/>
      <queryTableField id="5" name="Rating" tableColumnId="5"/>
      <queryTableField id="6" name="Date Joined" tableColumnId="6"/>
      <queryTableField id="7" name="Salary" tableColumnId="7"/>
      <queryTableField id="8" name="Country" tableColumnId="8"/>
      <queryTableField id="9" dataBound="0" tableColumnId="9"/>
      <queryTableField id="10" dataBound="0" tableColumnId="10"/>
      <queryTableField id="11" dataBound="0" tableColumnId="11"/>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9648E1F9-8B6F-447A-836B-6329B9BD1972}" sourceName="[Staff].[Country]">
  <pivotTables>
    <pivotTable tabId="5" name="PivotTable2"/>
  </pivotTables>
  <data>
    <olap pivotCacheId="1115988389">
      <levels count="2">
        <level uniqueName="[Staff].[Country].[(All)]" sourceCaption="(All)" count="0"/>
        <level uniqueName="[Staff].[Country].[Country]" sourceCaption="Country" count="2">
          <ranges>
            <range startItem="0">
              <i n="[Staff].[Country].&amp;[IND]" c="IND"/>
              <i n="[Staff].[Country].&amp;[NZ]" c="NZ"/>
            </range>
          </ranges>
        </level>
      </levels>
      <selections count="1">
        <selection n="[Staff].[Country].&amp;[IND]"/>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37431C57-2225-45DE-B83D-2AAFD4B178EA}" cache="Slicer_Country" caption="Country" level="1" rowHeight="241300"/>
</slicers>
</file>

<file path=xl/tables/_rels/table3.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8170DF3-7382-4145-969E-3FF7A29FF40E}" name="NZ_Staff" displayName="NZ_Staff" ref="C5:I106" totalsRowCount="1">
  <autoFilter ref="C5:I105" xr:uid="{C8170DF3-7382-4145-969E-3FF7A29FF40E}"/>
  <tableColumns count="7">
    <tableColumn id="1" xr3:uid="{3BC770CF-0576-48B7-8CB8-208ABDAFA7F3}" name="Name" totalsRowLabel="Total"/>
    <tableColumn id="2" xr3:uid="{FC0EB8C2-5FAC-4D0E-945C-46FAB131E818}" name="Gender"/>
    <tableColumn id="3" xr3:uid="{F9AF6FC0-4969-4ABA-8C5F-C0E6B9AB5271}" name="Department"/>
    <tableColumn id="4" xr3:uid="{7E2AE6AB-AE5F-4407-8566-937294D86E8E}" name="Age" totalsRowFunction="average"/>
    <tableColumn id="5" xr3:uid="{9C7B82E2-4356-4992-8877-B261EA96DB6E}" name="Date Joined" dataDxfId="44"/>
    <tableColumn id="6" xr3:uid="{6EFE9E03-8C81-4CC8-9688-93CB6274BB5D}" name="Salary" totalsRowFunction="average" dataDxfId="43" totalsRowDxfId="42"/>
    <tableColumn id="7" xr3:uid="{2CE0AA67-248B-45C5-A434-3E8B8CA27A81}" name="Rating" totalsRowFunction="count"/>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8771751-838B-40D0-894B-EC598E8A461D}" name="India_Staff" displayName="India_Staff" ref="B2:H115" totalsRowCount="1">
  <autoFilter ref="B2:H114" xr:uid="{B8771751-838B-40D0-894B-EC598E8A461D}"/>
  <tableColumns count="7">
    <tableColumn id="1" xr3:uid="{DE686201-B103-4C9B-AFAD-BE0614DB2F62}" name="Name" totalsRowLabel="Total"/>
    <tableColumn id="2" xr3:uid="{78498DE5-981C-4F48-B696-73EF0FC3760E}" name="Gender"/>
    <tableColumn id="3" xr3:uid="{CD43894D-8E82-4779-94D3-ABDBDCBD260C}" name="Age" totalsRowFunction="average"/>
    <tableColumn id="4" xr3:uid="{C46D9645-3722-43B3-9CE0-56F7762B9F6E}" name="Rating"/>
    <tableColumn id="5" xr3:uid="{EB3B8D10-FD59-4A7F-A7E0-15BE69146036}" name="Date Joined" dataDxfId="41"/>
    <tableColumn id="6" xr3:uid="{2C1CA303-E754-48EE-B736-3D7ED1B3539E}" name="Department"/>
    <tableColumn id="7" xr3:uid="{3BE17E48-E8F1-4D05-9F52-3C1FD4A30603}" name="Salary" totalsRowFunction="sum" dataDxfId="40"/>
  </tableColumns>
  <tableStyleInfo name="TableStyleMedium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79E9252-D70E-46C7-89C6-76682BD31344}" name="Staff" displayName="Staff" ref="A1:K184" tableType="queryTable" totalsRowShown="0">
  <autoFilter ref="A1:K184" xr:uid="{E79E9252-D70E-46C7-89C6-76682BD31344}"/>
  <sortState xmlns:xlrd2="http://schemas.microsoft.com/office/spreadsheetml/2017/richdata2" ref="A2:J184">
    <sortCondition descending="1" ref="G1:G184"/>
  </sortState>
  <tableColumns count="11">
    <tableColumn id="1" xr3:uid="{48B49BA9-0A1C-4BF5-B33C-00126BF20836}" uniqueName="1" name="Name" queryTableFieldId="1"/>
    <tableColumn id="2" xr3:uid="{7785FD79-6301-47DE-A14A-C96E5CA838EC}" uniqueName="2" name="Gender" queryTableFieldId="2"/>
    <tableColumn id="3" xr3:uid="{FB6BB20B-6657-407C-AFD5-D7C47CB5736E}" uniqueName="3" name="Department" queryTableFieldId="3"/>
    <tableColumn id="4" xr3:uid="{485C6E0B-3FEB-4A52-8808-4ED99F950D1A}" uniqueName="4" name="Age" queryTableFieldId="4"/>
    <tableColumn id="5" xr3:uid="{E7F8107A-2458-42B0-BE3B-CC9528A91757}" uniqueName="5" name="Rating" queryTableFieldId="5"/>
    <tableColumn id="6" xr3:uid="{273DA53F-414F-4C10-A5F1-FCAA34AD64B0}" uniqueName="6" name="Date Joined" queryTableFieldId="6" dataDxfId="39"/>
    <tableColumn id="7" xr3:uid="{C9BFC819-2B1B-4084-9D86-689A2BAA8D02}" uniqueName="7" name="Salary" queryTableFieldId="7" dataDxfId="38"/>
    <tableColumn id="8" xr3:uid="{A491D22A-CDE2-49BC-BB75-DFD5467E9188}" uniqueName="8" name="Country" queryTableFieldId="8"/>
    <tableColumn id="9" xr3:uid="{AF58546A-AAEC-4DF4-AD13-AD59693412A3}" uniqueName="9" name="Tenure" queryTableFieldId="9" dataDxfId="37">
      <calculatedColumnFormula>(TODAY() - Staff[[#This Row],[Date Joined]]) / 365</calculatedColumnFormula>
    </tableColumn>
    <tableColumn id="10" xr3:uid="{B9B49382-157D-4864-81DC-7503AE519B2D}" uniqueName="10" name="Bonus" queryTableFieldId="10" dataDxfId="36">
      <calculatedColumnFormula>IF(Staff[[#This Row],[Tenure]]&gt;2,3%,2%) * Staff[Salary]</calculatedColumnFormula>
    </tableColumn>
    <tableColumn id="11" xr3:uid="{2D14F241-4BF9-49B8-A3D5-67D8B3685509}" uniqueName="11" name="Rating as Number" queryTableFieldId="11" dataDxfId="35">
      <calculatedColumnFormula>_xlfn.SWITCH(Staff[[#This Row],[Rating]], "Exceptional", 5, "Above Average", 4, "Average", 3, "Poor", 2, "Very Poor", 1)</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ivotTable" Target="../pivotTables/pivotTable5.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182796-6443-4558-9B87-909B73329DFC}">
  <dimension ref="A1:I106"/>
  <sheetViews>
    <sheetView showGridLines="0" workbookViewId="0">
      <selection activeCell="O23" sqref="O23"/>
    </sheetView>
  </sheetViews>
  <sheetFormatPr defaultRowHeight="15" x14ac:dyDescent="0.25"/>
  <cols>
    <col min="1" max="1" width="1.7109375" customWidth="1"/>
    <col min="2" max="2" width="3.7109375" customWidth="1"/>
    <col min="3" max="3" width="36.42578125" bestFit="1" customWidth="1"/>
    <col min="4" max="4" width="9.85546875" customWidth="1"/>
    <col min="5" max="5" width="13.85546875" customWidth="1"/>
    <col min="7" max="7" width="13.7109375" bestFit="1" customWidth="1"/>
    <col min="8" max="8" width="12.28515625" bestFit="1" customWidth="1"/>
    <col min="9" max="9" width="14.28515625" bestFit="1" customWidth="1"/>
  </cols>
  <sheetData>
    <row r="1" spans="1:9" s="2" customFormat="1" ht="52.5" customHeight="1" x14ac:dyDescent="0.25">
      <c r="A1" s="1"/>
      <c r="C1" s="3" t="s">
        <v>110</v>
      </c>
    </row>
    <row r="5" spans="1:9" x14ac:dyDescent="0.25">
      <c r="C5" t="s">
        <v>0</v>
      </c>
      <c r="D5" t="s">
        <v>1</v>
      </c>
      <c r="E5" t="s">
        <v>2</v>
      </c>
      <c r="F5" t="s">
        <v>3</v>
      </c>
      <c r="G5" s="4" t="s">
        <v>4</v>
      </c>
      <c r="H5" t="s">
        <v>5</v>
      </c>
      <c r="I5" t="s">
        <v>6</v>
      </c>
    </row>
    <row r="6" spans="1:9" x14ac:dyDescent="0.25">
      <c r="C6" t="s">
        <v>58</v>
      </c>
      <c r="D6" t="s">
        <v>15</v>
      </c>
      <c r="E6" t="s">
        <v>19</v>
      </c>
      <c r="F6">
        <v>22</v>
      </c>
      <c r="G6" s="4">
        <v>44446</v>
      </c>
      <c r="H6" s="5">
        <v>112780</v>
      </c>
      <c r="I6" t="s">
        <v>13</v>
      </c>
    </row>
    <row r="7" spans="1:9" x14ac:dyDescent="0.25">
      <c r="C7" t="s">
        <v>70</v>
      </c>
      <c r="D7" t="s">
        <v>15</v>
      </c>
      <c r="E7" t="s">
        <v>9</v>
      </c>
      <c r="F7">
        <v>46</v>
      </c>
      <c r="G7" s="4">
        <v>44758</v>
      </c>
      <c r="H7" s="5">
        <v>70610</v>
      </c>
      <c r="I7" t="s">
        <v>16</v>
      </c>
    </row>
    <row r="8" spans="1:9" x14ac:dyDescent="0.25">
      <c r="C8" t="s">
        <v>75</v>
      </c>
      <c r="D8" t="s">
        <v>8</v>
      </c>
      <c r="E8" t="s">
        <v>19</v>
      </c>
      <c r="F8">
        <v>28</v>
      </c>
      <c r="G8" s="4">
        <v>44357</v>
      </c>
      <c r="H8" s="5">
        <v>53240</v>
      </c>
      <c r="I8" t="s">
        <v>16</v>
      </c>
    </row>
    <row r="9" spans="1:9" x14ac:dyDescent="0.25">
      <c r="C9" t="s">
        <v>49</v>
      </c>
      <c r="E9" t="s">
        <v>21</v>
      </c>
      <c r="F9">
        <v>37</v>
      </c>
      <c r="G9" s="4">
        <v>44146</v>
      </c>
      <c r="H9" s="5">
        <v>115440</v>
      </c>
      <c r="I9" t="s">
        <v>24</v>
      </c>
    </row>
    <row r="10" spans="1:9" x14ac:dyDescent="0.25">
      <c r="C10" t="s">
        <v>65</v>
      </c>
      <c r="D10" t="s">
        <v>15</v>
      </c>
      <c r="E10" t="s">
        <v>19</v>
      </c>
      <c r="F10">
        <v>32</v>
      </c>
      <c r="G10" s="4">
        <v>44465</v>
      </c>
      <c r="H10" s="5">
        <v>53540</v>
      </c>
      <c r="I10" t="s">
        <v>16</v>
      </c>
    </row>
    <row r="11" spans="1:9" x14ac:dyDescent="0.25">
      <c r="C11" t="s">
        <v>81</v>
      </c>
      <c r="D11" t="s">
        <v>8</v>
      </c>
      <c r="E11" t="s">
        <v>9</v>
      </c>
      <c r="F11">
        <v>30</v>
      </c>
      <c r="G11" s="4">
        <v>44861</v>
      </c>
      <c r="H11" s="5">
        <v>112570</v>
      </c>
      <c r="I11" t="s">
        <v>16</v>
      </c>
    </row>
    <row r="12" spans="1:9" x14ac:dyDescent="0.25">
      <c r="C12" t="s">
        <v>51</v>
      </c>
      <c r="D12" t="s">
        <v>15</v>
      </c>
      <c r="E12" t="s">
        <v>9</v>
      </c>
      <c r="F12">
        <v>33</v>
      </c>
      <c r="G12" s="4">
        <v>44701</v>
      </c>
      <c r="H12" s="5">
        <v>48530</v>
      </c>
      <c r="I12" t="s">
        <v>13</v>
      </c>
    </row>
    <row r="13" spans="1:9" x14ac:dyDescent="0.25">
      <c r="C13" t="s">
        <v>61</v>
      </c>
      <c r="D13" t="s">
        <v>8</v>
      </c>
      <c r="E13" t="s">
        <v>12</v>
      </c>
      <c r="F13">
        <v>24</v>
      </c>
      <c r="G13" s="4">
        <v>44148</v>
      </c>
      <c r="H13" s="5">
        <v>62780</v>
      </c>
      <c r="I13" t="s">
        <v>16</v>
      </c>
    </row>
    <row r="14" spans="1:9" x14ac:dyDescent="0.25">
      <c r="C14" t="s">
        <v>82</v>
      </c>
      <c r="D14" t="s">
        <v>15</v>
      </c>
      <c r="E14" t="s">
        <v>12</v>
      </c>
      <c r="F14">
        <v>33</v>
      </c>
      <c r="G14" s="4">
        <v>44509</v>
      </c>
      <c r="H14" s="5">
        <v>53870</v>
      </c>
      <c r="I14" t="s">
        <v>16</v>
      </c>
    </row>
    <row r="15" spans="1:9" x14ac:dyDescent="0.25">
      <c r="C15" t="s">
        <v>60</v>
      </c>
      <c r="D15" t="s">
        <v>8</v>
      </c>
      <c r="E15" t="s">
        <v>56</v>
      </c>
      <c r="F15">
        <v>27</v>
      </c>
      <c r="G15" s="4">
        <v>44122</v>
      </c>
      <c r="H15" s="5">
        <v>119110</v>
      </c>
      <c r="I15" t="s">
        <v>16</v>
      </c>
    </row>
    <row r="16" spans="1:9" x14ac:dyDescent="0.25">
      <c r="C16" t="s">
        <v>87</v>
      </c>
      <c r="D16" t="s">
        <v>15</v>
      </c>
      <c r="E16" t="s">
        <v>12</v>
      </c>
      <c r="F16">
        <v>29</v>
      </c>
      <c r="G16" s="4">
        <v>44180</v>
      </c>
      <c r="H16" s="5">
        <v>112110</v>
      </c>
      <c r="I16" t="s">
        <v>24</v>
      </c>
    </row>
    <row r="17" spans="3:9" x14ac:dyDescent="0.25">
      <c r="C17" t="s">
        <v>76</v>
      </c>
      <c r="D17" t="s">
        <v>15</v>
      </c>
      <c r="E17" t="s">
        <v>19</v>
      </c>
      <c r="F17">
        <v>25</v>
      </c>
      <c r="G17" s="4">
        <v>44383</v>
      </c>
      <c r="H17" s="5">
        <v>65700</v>
      </c>
      <c r="I17" t="s">
        <v>16</v>
      </c>
    </row>
    <row r="18" spans="3:9" x14ac:dyDescent="0.25">
      <c r="C18" t="s">
        <v>97</v>
      </c>
      <c r="D18" t="s">
        <v>15</v>
      </c>
      <c r="E18" t="s">
        <v>12</v>
      </c>
      <c r="F18">
        <v>37</v>
      </c>
      <c r="G18" s="4">
        <v>44701</v>
      </c>
      <c r="H18" s="5">
        <v>69070</v>
      </c>
      <c r="I18" t="s">
        <v>16</v>
      </c>
    </row>
    <row r="19" spans="3:9" x14ac:dyDescent="0.25">
      <c r="C19" t="s">
        <v>22</v>
      </c>
      <c r="D19" t="s">
        <v>15</v>
      </c>
      <c r="E19" t="s">
        <v>12</v>
      </c>
      <c r="F19">
        <v>20</v>
      </c>
      <c r="G19" s="4">
        <v>44459</v>
      </c>
      <c r="H19" s="5">
        <v>107700</v>
      </c>
      <c r="I19" t="s">
        <v>16</v>
      </c>
    </row>
    <row r="20" spans="3:9" x14ac:dyDescent="0.25">
      <c r="C20" t="s">
        <v>84</v>
      </c>
      <c r="D20" t="s">
        <v>8</v>
      </c>
      <c r="E20" t="s">
        <v>12</v>
      </c>
      <c r="F20">
        <v>32</v>
      </c>
      <c r="G20" s="4">
        <v>44354</v>
      </c>
      <c r="H20" s="5">
        <v>43840</v>
      </c>
      <c r="I20" t="s">
        <v>13</v>
      </c>
    </row>
    <row r="21" spans="3:9" x14ac:dyDescent="0.25">
      <c r="C21" t="s">
        <v>105</v>
      </c>
      <c r="D21" t="s">
        <v>15</v>
      </c>
      <c r="E21" t="s">
        <v>9</v>
      </c>
      <c r="F21">
        <v>40</v>
      </c>
      <c r="G21" s="4">
        <v>44263</v>
      </c>
      <c r="H21" s="5">
        <v>99750</v>
      </c>
      <c r="I21" t="s">
        <v>16</v>
      </c>
    </row>
    <row r="22" spans="3:9" x14ac:dyDescent="0.25">
      <c r="C22" t="s">
        <v>47</v>
      </c>
      <c r="D22" t="s">
        <v>15</v>
      </c>
      <c r="E22" t="s">
        <v>9</v>
      </c>
      <c r="F22">
        <v>21</v>
      </c>
      <c r="G22" s="4">
        <v>44104</v>
      </c>
      <c r="H22" s="5">
        <v>37920</v>
      </c>
      <c r="I22" t="s">
        <v>16</v>
      </c>
    </row>
    <row r="23" spans="3:9" x14ac:dyDescent="0.25">
      <c r="C23" t="s">
        <v>31</v>
      </c>
      <c r="D23" t="s">
        <v>15</v>
      </c>
      <c r="E23" t="s">
        <v>9</v>
      </c>
      <c r="F23">
        <v>21</v>
      </c>
      <c r="G23" s="4">
        <v>44762</v>
      </c>
      <c r="H23" s="5">
        <v>57090</v>
      </c>
      <c r="I23" t="s">
        <v>16</v>
      </c>
    </row>
    <row r="24" spans="3:9" x14ac:dyDescent="0.25">
      <c r="C24" t="s">
        <v>30</v>
      </c>
      <c r="D24" t="s">
        <v>8</v>
      </c>
      <c r="E24" t="s">
        <v>12</v>
      </c>
      <c r="F24">
        <v>31</v>
      </c>
      <c r="G24" s="4">
        <v>44145</v>
      </c>
      <c r="H24" s="5">
        <v>41980</v>
      </c>
      <c r="I24" t="s">
        <v>16</v>
      </c>
    </row>
    <row r="25" spans="3:9" x14ac:dyDescent="0.25">
      <c r="C25" t="s">
        <v>78</v>
      </c>
      <c r="D25" t="s">
        <v>15</v>
      </c>
      <c r="E25" t="s">
        <v>56</v>
      </c>
      <c r="F25">
        <v>21</v>
      </c>
      <c r="G25" s="4">
        <v>44242</v>
      </c>
      <c r="H25" s="5">
        <v>75880</v>
      </c>
      <c r="I25" t="s">
        <v>16</v>
      </c>
    </row>
    <row r="26" spans="3:9" x14ac:dyDescent="0.25">
      <c r="C26" t="s">
        <v>36</v>
      </c>
      <c r="D26" t="s">
        <v>8</v>
      </c>
      <c r="E26" t="s">
        <v>21</v>
      </c>
      <c r="F26">
        <v>34</v>
      </c>
      <c r="G26" s="4">
        <v>44653</v>
      </c>
      <c r="H26" s="5">
        <v>58940</v>
      </c>
      <c r="I26" t="s">
        <v>16</v>
      </c>
    </row>
    <row r="27" spans="3:9" x14ac:dyDescent="0.25">
      <c r="C27" t="s">
        <v>27</v>
      </c>
      <c r="D27" t="s">
        <v>8</v>
      </c>
      <c r="E27" t="s">
        <v>21</v>
      </c>
      <c r="F27">
        <v>30</v>
      </c>
      <c r="G27" s="4">
        <v>44389</v>
      </c>
      <c r="H27" s="5">
        <v>67910</v>
      </c>
      <c r="I27" t="s">
        <v>24</v>
      </c>
    </row>
    <row r="28" spans="3:9" x14ac:dyDescent="0.25">
      <c r="C28" t="s">
        <v>26</v>
      </c>
      <c r="D28" t="s">
        <v>8</v>
      </c>
      <c r="E28" t="s">
        <v>12</v>
      </c>
      <c r="F28">
        <v>31</v>
      </c>
      <c r="G28" s="4">
        <v>44663</v>
      </c>
      <c r="H28" s="5">
        <v>58100</v>
      </c>
      <c r="I28" t="s">
        <v>16</v>
      </c>
    </row>
    <row r="29" spans="3:9" x14ac:dyDescent="0.25">
      <c r="C29" t="s">
        <v>53</v>
      </c>
      <c r="D29" t="s">
        <v>15</v>
      </c>
      <c r="E29" t="s">
        <v>21</v>
      </c>
      <c r="F29">
        <v>27</v>
      </c>
      <c r="G29" s="4">
        <v>44567</v>
      </c>
      <c r="H29" s="5">
        <v>48980</v>
      </c>
      <c r="I29" t="s">
        <v>16</v>
      </c>
    </row>
    <row r="30" spans="3:9" x14ac:dyDescent="0.25">
      <c r="C30" t="s">
        <v>20</v>
      </c>
      <c r="E30" t="s">
        <v>21</v>
      </c>
      <c r="F30">
        <v>30</v>
      </c>
      <c r="G30" s="4">
        <v>44597</v>
      </c>
      <c r="H30" s="5">
        <v>64000</v>
      </c>
      <c r="I30" t="s">
        <v>16</v>
      </c>
    </row>
    <row r="31" spans="3:9" x14ac:dyDescent="0.25">
      <c r="C31" t="s">
        <v>7</v>
      </c>
      <c r="D31" t="s">
        <v>8</v>
      </c>
      <c r="E31" t="s">
        <v>9</v>
      </c>
      <c r="F31">
        <v>42</v>
      </c>
      <c r="G31" s="4">
        <v>44779</v>
      </c>
      <c r="H31" s="5">
        <v>75000</v>
      </c>
      <c r="I31" t="s">
        <v>10</v>
      </c>
    </row>
    <row r="32" spans="3:9" x14ac:dyDescent="0.25">
      <c r="C32" t="s">
        <v>74</v>
      </c>
      <c r="D32" t="s">
        <v>8</v>
      </c>
      <c r="E32" t="s">
        <v>12</v>
      </c>
      <c r="F32">
        <v>40</v>
      </c>
      <c r="G32" s="4">
        <v>44337</v>
      </c>
      <c r="H32" s="5">
        <v>87620</v>
      </c>
      <c r="I32" t="s">
        <v>16</v>
      </c>
    </row>
    <row r="33" spans="3:9" x14ac:dyDescent="0.25">
      <c r="C33" t="s">
        <v>44</v>
      </c>
      <c r="D33" t="s">
        <v>8</v>
      </c>
      <c r="E33" t="s">
        <v>12</v>
      </c>
      <c r="F33">
        <v>29</v>
      </c>
      <c r="G33" s="4">
        <v>44023</v>
      </c>
      <c r="H33" s="5">
        <v>34980</v>
      </c>
      <c r="I33" t="s">
        <v>16</v>
      </c>
    </row>
    <row r="34" spans="3:9" x14ac:dyDescent="0.25">
      <c r="C34" t="s">
        <v>35</v>
      </c>
      <c r="D34" t="s">
        <v>8</v>
      </c>
      <c r="E34" t="s">
        <v>21</v>
      </c>
      <c r="F34">
        <v>28</v>
      </c>
      <c r="G34" s="4">
        <v>44185</v>
      </c>
      <c r="H34" s="5">
        <v>75970</v>
      </c>
      <c r="I34" t="s">
        <v>16</v>
      </c>
    </row>
    <row r="35" spans="3:9" x14ac:dyDescent="0.25">
      <c r="C35" t="s">
        <v>38</v>
      </c>
      <c r="D35" t="s">
        <v>8</v>
      </c>
      <c r="E35" t="s">
        <v>21</v>
      </c>
      <c r="F35">
        <v>34</v>
      </c>
      <c r="G35" s="4">
        <v>44612</v>
      </c>
      <c r="H35" s="5">
        <v>60130</v>
      </c>
      <c r="I35" t="s">
        <v>16</v>
      </c>
    </row>
    <row r="36" spans="3:9" x14ac:dyDescent="0.25">
      <c r="C36" t="s">
        <v>41</v>
      </c>
      <c r="D36" t="s">
        <v>8</v>
      </c>
      <c r="E36" t="s">
        <v>12</v>
      </c>
      <c r="F36">
        <v>33</v>
      </c>
      <c r="G36" s="4">
        <v>44374</v>
      </c>
      <c r="H36" s="5">
        <v>75480</v>
      </c>
      <c r="I36" t="s">
        <v>42</v>
      </c>
    </row>
    <row r="37" spans="3:9" x14ac:dyDescent="0.25">
      <c r="C37" t="s">
        <v>40</v>
      </c>
      <c r="D37" t="s">
        <v>15</v>
      </c>
      <c r="E37" t="s">
        <v>9</v>
      </c>
      <c r="F37">
        <v>33</v>
      </c>
      <c r="G37" s="4">
        <v>44164</v>
      </c>
      <c r="H37" s="5">
        <v>115920</v>
      </c>
      <c r="I37" t="s">
        <v>16</v>
      </c>
    </row>
    <row r="38" spans="3:9" x14ac:dyDescent="0.25">
      <c r="C38" t="s">
        <v>48</v>
      </c>
      <c r="D38" t="s">
        <v>8</v>
      </c>
      <c r="E38" t="s">
        <v>19</v>
      </c>
      <c r="F38">
        <v>36</v>
      </c>
      <c r="G38" s="4">
        <v>44494</v>
      </c>
      <c r="H38" s="5">
        <v>78540</v>
      </c>
      <c r="I38" t="s">
        <v>16</v>
      </c>
    </row>
    <row r="39" spans="3:9" x14ac:dyDescent="0.25">
      <c r="C39" t="s">
        <v>34</v>
      </c>
      <c r="D39" t="s">
        <v>15</v>
      </c>
      <c r="E39" t="s">
        <v>9</v>
      </c>
      <c r="F39">
        <v>25</v>
      </c>
      <c r="G39" s="4">
        <v>44726</v>
      </c>
      <c r="H39" s="5">
        <v>109190</v>
      </c>
      <c r="I39" t="s">
        <v>13</v>
      </c>
    </row>
    <row r="40" spans="3:9" x14ac:dyDescent="0.25">
      <c r="C40" t="s">
        <v>73</v>
      </c>
      <c r="D40" t="s">
        <v>8</v>
      </c>
      <c r="E40" t="s">
        <v>19</v>
      </c>
      <c r="F40">
        <v>34</v>
      </c>
      <c r="G40" s="4">
        <v>44721</v>
      </c>
      <c r="H40" s="5">
        <v>49630</v>
      </c>
      <c r="I40" t="s">
        <v>24</v>
      </c>
    </row>
    <row r="41" spans="3:9" x14ac:dyDescent="0.25">
      <c r="C41" t="s">
        <v>107</v>
      </c>
      <c r="D41" t="s">
        <v>8</v>
      </c>
      <c r="E41" t="s">
        <v>9</v>
      </c>
      <c r="F41">
        <v>28</v>
      </c>
      <c r="G41" s="4">
        <v>44630</v>
      </c>
      <c r="H41" s="5">
        <v>99970</v>
      </c>
      <c r="I41" t="s">
        <v>16</v>
      </c>
    </row>
    <row r="42" spans="3:9" x14ac:dyDescent="0.25">
      <c r="C42" t="s">
        <v>71</v>
      </c>
      <c r="D42" t="s">
        <v>8</v>
      </c>
      <c r="E42" t="s">
        <v>12</v>
      </c>
      <c r="F42">
        <v>33</v>
      </c>
      <c r="G42" s="4">
        <v>44190</v>
      </c>
      <c r="H42" s="5">
        <v>96140</v>
      </c>
      <c r="I42" t="s">
        <v>16</v>
      </c>
    </row>
    <row r="43" spans="3:9" x14ac:dyDescent="0.25">
      <c r="C43" t="s">
        <v>50</v>
      </c>
      <c r="D43" t="s">
        <v>15</v>
      </c>
      <c r="E43" t="s">
        <v>9</v>
      </c>
      <c r="F43">
        <v>31</v>
      </c>
      <c r="G43" s="4">
        <v>44724</v>
      </c>
      <c r="H43" s="5">
        <v>103550</v>
      </c>
      <c r="I43" t="s">
        <v>16</v>
      </c>
    </row>
    <row r="44" spans="3:9" x14ac:dyDescent="0.25">
      <c r="C44" t="s">
        <v>14</v>
      </c>
      <c r="D44" t="s">
        <v>15</v>
      </c>
      <c r="E44" t="s">
        <v>12</v>
      </c>
      <c r="F44">
        <v>31</v>
      </c>
      <c r="G44" s="4">
        <v>44511</v>
      </c>
      <c r="H44" s="5">
        <v>48950</v>
      </c>
      <c r="I44" t="s">
        <v>16</v>
      </c>
    </row>
    <row r="45" spans="3:9" x14ac:dyDescent="0.25">
      <c r="C45" t="s">
        <v>63</v>
      </c>
      <c r="D45" t="s">
        <v>15</v>
      </c>
      <c r="E45" t="s">
        <v>21</v>
      </c>
      <c r="F45">
        <v>24</v>
      </c>
      <c r="G45" s="4">
        <v>44436</v>
      </c>
      <c r="H45" s="5">
        <v>52610</v>
      </c>
      <c r="I45" t="s">
        <v>24</v>
      </c>
    </row>
    <row r="46" spans="3:9" x14ac:dyDescent="0.25">
      <c r="C46" t="s">
        <v>72</v>
      </c>
      <c r="D46" t="s">
        <v>8</v>
      </c>
      <c r="E46" t="s">
        <v>9</v>
      </c>
      <c r="F46">
        <v>36</v>
      </c>
      <c r="G46" s="4">
        <v>44529</v>
      </c>
      <c r="H46" s="5">
        <v>78390</v>
      </c>
      <c r="I46" t="s">
        <v>16</v>
      </c>
    </row>
    <row r="47" spans="3:9" x14ac:dyDescent="0.25">
      <c r="C47" t="s">
        <v>88</v>
      </c>
      <c r="D47" t="s">
        <v>8</v>
      </c>
      <c r="E47" t="s">
        <v>21</v>
      </c>
      <c r="F47">
        <v>33</v>
      </c>
      <c r="G47" s="4">
        <v>44809</v>
      </c>
      <c r="H47" s="5">
        <v>86570</v>
      </c>
      <c r="I47" t="s">
        <v>16</v>
      </c>
    </row>
    <row r="48" spans="3:9" x14ac:dyDescent="0.25">
      <c r="C48" t="s">
        <v>92</v>
      </c>
      <c r="D48" t="s">
        <v>8</v>
      </c>
      <c r="E48" t="s">
        <v>12</v>
      </c>
      <c r="F48">
        <v>27</v>
      </c>
      <c r="G48" s="4">
        <v>44686</v>
      </c>
      <c r="H48" s="5">
        <v>83750</v>
      </c>
      <c r="I48" t="s">
        <v>16</v>
      </c>
    </row>
    <row r="49" spans="3:9" x14ac:dyDescent="0.25">
      <c r="C49" t="s">
        <v>102</v>
      </c>
      <c r="D49" t="s">
        <v>8</v>
      </c>
      <c r="E49" t="s">
        <v>21</v>
      </c>
      <c r="F49">
        <v>34</v>
      </c>
      <c r="G49" s="4">
        <v>44445</v>
      </c>
      <c r="H49" s="5">
        <v>92450</v>
      </c>
      <c r="I49" t="s">
        <v>16</v>
      </c>
    </row>
    <row r="50" spans="3:9" x14ac:dyDescent="0.25">
      <c r="C50" t="s">
        <v>64</v>
      </c>
      <c r="D50" t="s">
        <v>15</v>
      </c>
      <c r="E50" t="s">
        <v>12</v>
      </c>
      <c r="F50">
        <v>20</v>
      </c>
      <c r="G50" s="4">
        <v>44183</v>
      </c>
      <c r="H50" s="5">
        <v>112650</v>
      </c>
      <c r="I50" t="s">
        <v>16</v>
      </c>
    </row>
    <row r="51" spans="3:9" x14ac:dyDescent="0.25">
      <c r="C51" t="s">
        <v>104</v>
      </c>
      <c r="D51" t="s">
        <v>15</v>
      </c>
      <c r="E51" t="s">
        <v>9</v>
      </c>
      <c r="F51">
        <v>20</v>
      </c>
      <c r="G51" s="4">
        <v>44744</v>
      </c>
      <c r="H51" s="5">
        <v>79570</v>
      </c>
      <c r="I51" t="s">
        <v>16</v>
      </c>
    </row>
    <row r="52" spans="3:9" x14ac:dyDescent="0.25">
      <c r="C52" t="s">
        <v>91</v>
      </c>
      <c r="D52" t="s">
        <v>8</v>
      </c>
      <c r="E52" t="s">
        <v>19</v>
      </c>
      <c r="F52">
        <v>20</v>
      </c>
      <c r="G52" s="4">
        <v>44537</v>
      </c>
      <c r="H52" s="5">
        <v>68900</v>
      </c>
      <c r="I52" t="s">
        <v>24</v>
      </c>
    </row>
    <row r="53" spans="3:9" x14ac:dyDescent="0.25">
      <c r="C53" t="s">
        <v>39</v>
      </c>
      <c r="D53" t="s">
        <v>8</v>
      </c>
      <c r="E53" t="s">
        <v>12</v>
      </c>
      <c r="F53">
        <v>25</v>
      </c>
      <c r="G53" s="4">
        <v>44694</v>
      </c>
      <c r="H53" s="5">
        <v>80700</v>
      </c>
      <c r="I53" t="s">
        <v>13</v>
      </c>
    </row>
    <row r="54" spans="3:9" x14ac:dyDescent="0.25">
      <c r="C54" t="s">
        <v>100</v>
      </c>
      <c r="D54" t="s">
        <v>15</v>
      </c>
      <c r="E54" t="s">
        <v>9</v>
      </c>
      <c r="F54">
        <v>19</v>
      </c>
      <c r="G54" s="4">
        <v>44277</v>
      </c>
      <c r="H54" s="5">
        <v>58960</v>
      </c>
      <c r="I54" t="s">
        <v>16</v>
      </c>
    </row>
    <row r="55" spans="3:9" x14ac:dyDescent="0.25">
      <c r="C55" t="s">
        <v>106</v>
      </c>
      <c r="D55" t="s">
        <v>15</v>
      </c>
      <c r="E55" t="s">
        <v>12</v>
      </c>
      <c r="F55">
        <v>36</v>
      </c>
      <c r="G55" s="4">
        <v>44019</v>
      </c>
      <c r="H55" s="5">
        <v>118840</v>
      </c>
      <c r="I55" t="s">
        <v>16</v>
      </c>
    </row>
    <row r="56" spans="3:9" x14ac:dyDescent="0.25">
      <c r="C56" t="s">
        <v>29</v>
      </c>
      <c r="D56" t="s">
        <v>15</v>
      </c>
      <c r="E56" t="s">
        <v>21</v>
      </c>
      <c r="F56">
        <v>28</v>
      </c>
      <c r="G56" s="4">
        <v>44041</v>
      </c>
      <c r="H56" s="5">
        <v>48170</v>
      </c>
      <c r="I56" t="s">
        <v>13</v>
      </c>
    </row>
    <row r="57" spans="3:9" x14ac:dyDescent="0.25">
      <c r="C57" t="s">
        <v>108</v>
      </c>
      <c r="D57" t="s">
        <v>8</v>
      </c>
      <c r="E57" t="s">
        <v>56</v>
      </c>
      <c r="F57">
        <v>32</v>
      </c>
      <c r="G57" s="4">
        <v>44400</v>
      </c>
      <c r="H57" s="5">
        <v>45510</v>
      </c>
      <c r="I57" t="s">
        <v>16</v>
      </c>
    </row>
    <row r="58" spans="3:9" x14ac:dyDescent="0.25">
      <c r="C58" t="s">
        <v>64</v>
      </c>
      <c r="D58" t="s">
        <v>15</v>
      </c>
      <c r="E58" t="s">
        <v>9</v>
      </c>
      <c r="F58">
        <v>34</v>
      </c>
      <c r="G58" s="4">
        <v>44703</v>
      </c>
      <c r="H58" s="5">
        <v>112650</v>
      </c>
      <c r="I58" t="s">
        <v>16</v>
      </c>
    </row>
    <row r="59" spans="3:9" x14ac:dyDescent="0.25">
      <c r="C59" t="s">
        <v>83</v>
      </c>
      <c r="D59" t="s">
        <v>8</v>
      </c>
      <c r="E59" t="s">
        <v>9</v>
      </c>
      <c r="F59">
        <v>36</v>
      </c>
      <c r="G59" s="4">
        <v>44085</v>
      </c>
      <c r="H59" s="5">
        <v>114890</v>
      </c>
      <c r="I59" t="s">
        <v>16</v>
      </c>
    </row>
    <row r="60" spans="3:9" x14ac:dyDescent="0.25">
      <c r="C60" t="s">
        <v>67</v>
      </c>
      <c r="D60" t="s">
        <v>15</v>
      </c>
      <c r="E60" t="s">
        <v>12</v>
      </c>
      <c r="F60">
        <v>30</v>
      </c>
      <c r="G60" s="4">
        <v>44850</v>
      </c>
      <c r="H60" s="5">
        <v>69710</v>
      </c>
      <c r="I60" t="s">
        <v>16</v>
      </c>
    </row>
    <row r="61" spans="3:9" x14ac:dyDescent="0.25">
      <c r="C61" t="s">
        <v>94</v>
      </c>
      <c r="D61" t="s">
        <v>15</v>
      </c>
      <c r="E61" t="s">
        <v>21</v>
      </c>
      <c r="F61">
        <v>36</v>
      </c>
      <c r="G61" s="4">
        <v>44333</v>
      </c>
      <c r="H61" s="5">
        <v>71380</v>
      </c>
      <c r="I61" t="s">
        <v>16</v>
      </c>
    </row>
    <row r="62" spans="3:9" x14ac:dyDescent="0.25">
      <c r="C62" t="s">
        <v>33</v>
      </c>
      <c r="D62" t="s">
        <v>8</v>
      </c>
      <c r="E62" t="s">
        <v>19</v>
      </c>
      <c r="F62">
        <v>38</v>
      </c>
      <c r="G62" s="4">
        <v>44377</v>
      </c>
      <c r="H62" s="5">
        <v>109160</v>
      </c>
      <c r="I62" t="s">
        <v>10</v>
      </c>
    </row>
    <row r="63" spans="3:9" x14ac:dyDescent="0.25">
      <c r="C63" t="s">
        <v>98</v>
      </c>
      <c r="D63" t="s">
        <v>15</v>
      </c>
      <c r="E63" t="s">
        <v>9</v>
      </c>
      <c r="F63">
        <v>27</v>
      </c>
      <c r="G63" s="4">
        <v>44609</v>
      </c>
      <c r="H63" s="5">
        <v>113280</v>
      </c>
      <c r="I63" t="s">
        <v>42</v>
      </c>
    </row>
    <row r="64" spans="3:9" x14ac:dyDescent="0.25">
      <c r="C64" t="s">
        <v>25</v>
      </c>
      <c r="D64" t="s">
        <v>15</v>
      </c>
      <c r="E64" t="s">
        <v>12</v>
      </c>
      <c r="F64">
        <v>30</v>
      </c>
      <c r="G64" s="4">
        <v>44273</v>
      </c>
      <c r="H64" s="5">
        <v>69120</v>
      </c>
      <c r="I64" t="s">
        <v>16</v>
      </c>
    </row>
    <row r="65" spans="3:9" x14ac:dyDescent="0.25">
      <c r="C65" t="s">
        <v>55</v>
      </c>
      <c r="D65" t="s">
        <v>8</v>
      </c>
      <c r="E65" t="s">
        <v>56</v>
      </c>
      <c r="F65">
        <v>37</v>
      </c>
      <c r="G65" s="4">
        <v>44451</v>
      </c>
      <c r="H65" s="5">
        <v>118100</v>
      </c>
      <c r="I65" t="s">
        <v>16</v>
      </c>
    </row>
    <row r="66" spans="3:9" x14ac:dyDescent="0.25">
      <c r="C66" t="s">
        <v>62</v>
      </c>
      <c r="D66" t="s">
        <v>8</v>
      </c>
      <c r="E66" t="s">
        <v>9</v>
      </c>
      <c r="F66">
        <v>22</v>
      </c>
      <c r="G66" s="4">
        <v>44450</v>
      </c>
      <c r="H66" s="5">
        <v>76900</v>
      </c>
      <c r="I66" t="s">
        <v>13</v>
      </c>
    </row>
    <row r="67" spans="3:9" x14ac:dyDescent="0.25">
      <c r="C67" t="s">
        <v>17</v>
      </c>
      <c r="D67" t="s">
        <v>8</v>
      </c>
      <c r="E67" t="s">
        <v>12</v>
      </c>
      <c r="F67">
        <v>43</v>
      </c>
      <c r="G67" s="4">
        <v>45045</v>
      </c>
      <c r="H67" s="5">
        <v>114870</v>
      </c>
      <c r="I67" t="s">
        <v>16</v>
      </c>
    </row>
    <row r="68" spans="3:9" x14ac:dyDescent="0.25">
      <c r="C68" t="s">
        <v>52</v>
      </c>
      <c r="E68" t="s">
        <v>12</v>
      </c>
      <c r="F68">
        <v>32</v>
      </c>
      <c r="G68" s="4">
        <v>44774</v>
      </c>
      <c r="H68" s="5">
        <v>91310</v>
      </c>
      <c r="I68" t="s">
        <v>16</v>
      </c>
    </row>
    <row r="69" spans="3:9" x14ac:dyDescent="0.25">
      <c r="C69" t="s">
        <v>43</v>
      </c>
      <c r="D69" t="s">
        <v>8</v>
      </c>
      <c r="E69" t="s">
        <v>9</v>
      </c>
      <c r="F69">
        <v>28</v>
      </c>
      <c r="G69" s="4">
        <v>44486</v>
      </c>
      <c r="H69" s="5">
        <v>104770</v>
      </c>
      <c r="I69" t="s">
        <v>16</v>
      </c>
    </row>
    <row r="70" spans="3:9" x14ac:dyDescent="0.25">
      <c r="C70" t="s">
        <v>89</v>
      </c>
      <c r="D70" t="s">
        <v>15</v>
      </c>
      <c r="E70" t="s">
        <v>19</v>
      </c>
      <c r="F70">
        <v>27</v>
      </c>
      <c r="G70" s="4">
        <v>44134</v>
      </c>
      <c r="H70" s="5">
        <v>54970</v>
      </c>
      <c r="I70" t="s">
        <v>16</v>
      </c>
    </row>
    <row r="71" spans="3:9" x14ac:dyDescent="0.25">
      <c r="C71" t="s">
        <v>11</v>
      </c>
      <c r="E71" t="s">
        <v>12</v>
      </c>
      <c r="F71">
        <v>26</v>
      </c>
      <c r="G71" s="4">
        <v>44271</v>
      </c>
      <c r="H71" s="5">
        <v>90700</v>
      </c>
      <c r="I71" t="s">
        <v>13</v>
      </c>
    </row>
    <row r="72" spans="3:9" x14ac:dyDescent="0.25">
      <c r="C72" t="s">
        <v>109</v>
      </c>
      <c r="D72" t="s">
        <v>8</v>
      </c>
      <c r="E72" t="s">
        <v>19</v>
      </c>
      <c r="F72">
        <v>38</v>
      </c>
      <c r="G72" s="4">
        <v>44329</v>
      </c>
      <c r="H72" s="5">
        <v>56870</v>
      </c>
      <c r="I72" t="s">
        <v>13</v>
      </c>
    </row>
    <row r="73" spans="3:9" x14ac:dyDescent="0.25">
      <c r="C73" t="s">
        <v>77</v>
      </c>
      <c r="D73" t="s">
        <v>8</v>
      </c>
      <c r="E73" t="s">
        <v>19</v>
      </c>
      <c r="F73">
        <v>25</v>
      </c>
      <c r="G73" s="4">
        <v>44205</v>
      </c>
      <c r="H73" s="5">
        <v>92700</v>
      </c>
      <c r="I73" t="s">
        <v>16</v>
      </c>
    </row>
    <row r="74" spans="3:9" x14ac:dyDescent="0.25">
      <c r="C74" t="s">
        <v>32</v>
      </c>
      <c r="D74" t="s">
        <v>8</v>
      </c>
      <c r="E74" t="s">
        <v>21</v>
      </c>
      <c r="F74">
        <v>21</v>
      </c>
      <c r="G74" s="4">
        <v>44317</v>
      </c>
      <c r="H74" s="5">
        <v>65920</v>
      </c>
      <c r="I74" t="s">
        <v>16</v>
      </c>
    </row>
    <row r="75" spans="3:9" x14ac:dyDescent="0.25">
      <c r="C75" t="s">
        <v>59</v>
      </c>
      <c r="D75" t="s">
        <v>15</v>
      </c>
      <c r="E75" t="s">
        <v>9</v>
      </c>
      <c r="F75">
        <v>26</v>
      </c>
      <c r="G75" s="4">
        <v>44225</v>
      </c>
      <c r="H75" s="5">
        <v>47360</v>
      </c>
      <c r="I75" t="s">
        <v>16</v>
      </c>
    </row>
    <row r="76" spans="3:9" x14ac:dyDescent="0.25">
      <c r="C76" t="s">
        <v>37</v>
      </c>
      <c r="D76" t="s">
        <v>15</v>
      </c>
      <c r="E76" t="s">
        <v>9</v>
      </c>
      <c r="F76">
        <v>30</v>
      </c>
      <c r="G76" s="4">
        <v>44666</v>
      </c>
      <c r="H76" s="5">
        <v>60570</v>
      </c>
      <c r="I76" t="s">
        <v>16</v>
      </c>
    </row>
    <row r="77" spans="3:9" x14ac:dyDescent="0.25">
      <c r="C77" t="s">
        <v>96</v>
      </c>
      <c r="D77" t="s">
        <v>8</v>
      </c>
      <c r="E77" t="s">
        <v>9</v>
      </c>
      <c r="F77">
        <v>28</v>
      </c>
      <c r="G77" s="4">
        <v>44649</v>
      </c>
      <c r="H77" s="5">
        <v>104120</v>
      </c>
      <c r="I77" t="s">
        <v>16</v>
      </c>
    </row>
    <row r="78" spans="3:9" x14ac:dyDescent="0.25">
      <c r="C78" t="s">
        <v>23</v>
      </c>
      <c r="D78" t="s">
        <v>15</v>
      </c>
      <c r="E78" t="s">
        <v>12</v>
      </c>
      <c r="F78">
        <v>37</v>
      </c>
      <c r="G78" s="4">
        <v>44338</v>
      </c>
      <c r="H78" s="5">
        <v>88050</v>
      </c>
      <c r="I78" t="s">
        <v>24</v>
      </c>
    </row>
    <row r="79" spans="3:9" x14ac:dyDescent="0.25">
      <c r="C79" t="s">
        <v>103</v>
      </c>
      <c r="D79" t="s">
        <v>15</v>
      </c>
      <c r="E79" t="s">
        <v>12</v>
      </c>
      <c r="F79">
        <v>24</v>
      </c>
      <c r="G79" s="4">
        <v>44686</v>
      </c>
      <c r="H79" s="5">
        <v>100420</v>
      </c>
      <c r="I79" t="s">
        <v>16</v>
      </c>
    </row>
    <row r="80" spans="3:9" x14ac:dyDescent="0.25">
      <c r="C80" t="s">
        <v>54</v>
      </c>
      <c r="D80" t="s">
        <v>8</v>
      </c>
      <c r="E80" t="s">
        <v>9</v>
      </c>
      <c r="F80">
        <v>30</v>
      </c>
      <c r="G80" s="4">
        <v>44850</v>
      </c>
      <c r="H80" s="5">
        <v>114180</v>
      </c>
      <c r="I80" t="s">
        <v>16</v>
      </c>
    </row>
    <row r="81" spans="3:9" x14ac:dyDescent="0.25">
      <c r="C81" t="s">
        <v>86</v>
      </c>
      <c r="D81" t="s">
        <v>8</v>
      </c>
      <c r="E81" t="s">
        <v>12</v>
      </c>
      <c r="F81">
        <v>21</v>
      </c>
      <c r="G81" s="4">
        <v>44678</v>
      </c>
      <c r="H81" s="5">
        <v>33920</v>
      </c>
      <c r="I81" t="s">
        <v>16</v>
      </c>
    </row>
    <row r="82" spans="3:9" x14ac:dyDescent="0.25">
      <c r="C82" t="s">
        <v>69</v>
      </c>
      <c r="D82" t="s">
        <v>15</v>
      </c>
      <c r="E82" t="s">
        <v>9</v>
      </c>
      <c r="F82">
        <v>23</v>
      </c>
      <c r="G82" s="4">
        <v>44440</v>
      </c>
      <c r="H82" s="5">
        <v>106460</v>
      </c>
      <c r="I82" t="s">
        <v>16</v>
      </c>
    </row>
    <row r="83" spans="3:9" x14ac:dyDescent="0.25">
      <c r="C83" t="s">
        <v>57</v>
      </c>
      <c r="D83" t="s">
        <v>15</v>
      </c>
      <c r="E83" t="s">
        <v>9</v>
      </c>
      <c r="F83">
        <v>35</v>
      </c>
      <c r="G83" s="4">
        <v>44727</v>
      </c>
      <c r="H83" s="5">
        <v>40400</v>
      </c>
      <c r="I83" t="s">
        <v>16</v>
      </c>
    </row>
    <row r="84" spans="3:9" x14ac:dyDescent="0.25">
      <c r="C84" t="s">
        <v>68</v>
      </c>
      <c r="D84" t="s">
        <v>15</v>
      </c>
      <c r="E84" t="s">
        <v>21</v>
      </c>
      <c r="F84">
        <v>27</v>
      </c>
      <c r="G84" s="4">
        <v>44236</v>
      </c>
      <c r="H84" s="5">
        <v>91650</v>
      </c>
      <c r="I84" t="s">
        <v>13</v>
      </c>
    </row>
    <row r="85" spans="3:9" x14ac:dyDescent="0.25">
      <c r="C85" t="s">
        <v>99</v>
      </c>
      <c r="D85" t="s">
        <v>15</v>
      </c>
      <c r="E85" t="s">
        <v>19</v>
      </c>
      <c r="F85">
        <v>43</v>
      </c>
      <c r="G85" s="4">
        <v>44620</v>
      </c>
      <c r="H85" s="5">
        <v>36040</v>
      </c>
      <c r="I85" t="s">
        <v>16</v>
      </c>
    </row>
    <row r="86" spans="3:9" x14ac:dyDescent="0.25">
      <c r="C86" t="s">
        <v>101</v>
      </c>
      <c r="D86" t="s">
        <v>8</v>
      </c>
      <c r="E86" t="s">
        <v>12</v>
      </c>
      <c r="F86">
        <v>40</v>
      </c>
      <c r="G86" s="4">
        <v>44381</v>
      </c>
      <c r="H86" s="5">
        <v>104410</v>
      </c>
      <c r="I86" t="s">
        <v>16</v>
      </c>
    </row>
    <row r="87" spans="3:9" x14ac:dyDescent="0.25">
      <c r="C87" t="s">
        <v>85</v>
      </c>
      <c r="D87" t="s">
        <v>15</v>
      </c>
      <c r="E87" t="s">
        <v>21</v>
      </c>
      <c r="F87">
        <v>30</v>
      </c>
      <c r="G87" s="4">
        <v>44606</v>
      </c>
      <c r="H87" s="5">
        <v>96800</v>
      </c>
      <c r="I87" t="s">
        <v>16</v>
      </c>
    </row>
    <row r="88" spans="3:9" x14ac:dyDescent="0.25">
      <c r="C88" t="s">
        <v>28</v>
      </c>
      <c r="D88" t="s">
        <v>8</v>
      </c>
      <c r="E88" t="s">
        <v>21</v>
      </c>
      <c r="F88">
        <v>34</v>
      </c>
      <c r="G88" s="4">
        <v>44459</v>
      </c>
      <c r="H88" s="5">
        <v>85000</v>
      </c>
      <c r="I88" t="s">
        <v>16</v>
      </c>
    </row>
    <row r="89" spans="3:9" x14ac:dyDescent="0.25">
      <c r="C89" t="s">
        <v>80</v>
      </c>
      <c r="D89" t="s">
        <v>15</v>
      </c>
      <c r="E89" t="s">
        <v>19</v>
      </c>
      <c r="F89">
        <v>28</v>
      </c>
      <c r="G89" s="4">
        <v>44820</v>
      </c>
      <c r="H89" s="5">
        <v>43510</v>
      </c>
      <c r="I89" t="s">
        <v>42</v>
      </c>
    </row>
    <row r="90" spans="3:9" x14ac:dyDescent="0.25">
      <c r="C90" t="s">
        <v>79</v>
      </c>
      <c r="D90" t="s">
        <v>15</v>
      </c>
      <c r="E90" t="s">
        <v>21</v>
      </c>
      <c r="F90">
        <v>33</v>
      </c>
      <c r="G90" s="4">
        <v>44243</v>
      </c>
      <c r="H90" s="5">
        <v>59430</v>
      </c>
      <c r="I90" t="s">
        <v>16</v>
      </c>
    </row>
    <row r="91" spans="3:9" x14ac:dyDescent="0.25">
      <c r="C91" t="s">
        <v>93</v>
      </c>
      <c r="D91" t="s">
        <v>8</v>
      </c>
      <c r="E91" t="s">
        <v>21</v>
      </c>
      <c r="F91">
        <v>33</v>
      </c>
      <c r="G91" s="4">
        <v>44067</v>
      </c>
      <c r="H91" s="5">
        <v>65360</v>
      </c>
      <c r="I91" t="s">
        <v>16</v>
      </c>
    </row>
    <row r="92" spans="3:9" x14ac:dyDescent="0.25">
      <c r="C92" t="s">
        <v>66</v>
      </c>
      <c r="D92" t="s">
        <v>8</v>
      </c>
      <c r="E92" t="s">
        <v>9</v>
      </c>
      <c r="F92">
        <v>32</v>
      </c>
      <c r="G92" s="4">
        <v>44611</v>
      </c>
      <c r="H92" s="5">
        <v>41570</v>
      </c>
      <c r="I92" t="s">
        <v>16</v>
      </c>
    </row>
    <row r="93" spans="3:9" x14ac:dyDescent="0.25">
      <c r="C93" t="s">
        <v>95</v>
      </c>
      <c r="D93" t="s">
        <v>8</v>
      </c>
      <c r="E93" t="s">
        <v>12</v>
      </c>
      <c r="F93">
        <v>33</v>
      </c>
      <c r="G93" s="4">
        <v>44312</v>
      </c>
      <c r="H93" s="5">
        <v>75280</v>
      </c>
      <c r="I93" t="s">
        <v>16</v>
      </c>
    </row>
    <row r="94" spans="3:9" x14ac:dyDescent="0.25">
      <c r="C94" t="s">
        <v>18</v>
      </c>
      <c r="D94" t="s">
        <v>15</v>
      </c>
      <c r="E94" t="s">
        <v>19</v>
      </c>
      <c r="F94">
        <v>33</v>
      </c>
      <c r="G94" s="4">
        <v>44385</v>
      </c>
      <c r="H94" s="5">
        <v>74550</v>
      </c>
      <c r="I94" t="s">
        <v>16</v>
      </c>
    </row>
    <row r="95" spans="3:9" x14ac:dyDescent="0.25">
      <c r="C95" t="s">
        <v>45</v>
      </c>
      <c r="D95" t="s">
        <v>15</v>
      </c>
      <c r="E95" t="s">
        <v>9</v>
      </c>
      <c r="F95">
        <v>30</v>
      </c>
      <c r="G95" s="4">
        <v>44701</v>
      </c>
      <c r="H95" s="5">
        <v>67950</v>
      </c>
      <c r="I95" t="s">
        <v>16</v>
      </c>
    </row>
    <row r="96" spans="3:9" x14ac:dyDescent="0.25">
      <c r="C96" t="s">
        <v>90</v>
      </c>
      <c r="D96" t="s">
        <v>15</v>
      </c>
      <c r="E96" t="s">
        <v>21</v>
      </c>
      <c r="F96">
        <v>42</v>
      </c>
      <c r="G96" s="4">
        <v>44731</v>
      </c>
      <c r="H96" s="5">
        <v>70270</v>
      </c>
      <c r="I96" t="s">
        <v>24</v>
      </c>
    </row>
    <row r="97" spans="3:9" x14ac:dyDescent="0.25">
      <c r="C97" t="s">
        <v>46</v>
      </c>
      <c r="D97" t="s">
        <v>15</v>
      </c>
      <c r="E97" t="s">
        <v>9</v>
      </c>
      <c r="F97">
        <v>26</v>
      </c>
      <c r="G97" s="4">
        <v>44411</v>
      </c>
      <c r="H97" s="5">
        <v>53540</v>
      </c>
      <c r="I97" t="s">
        <v>16</v>
      </c>
    </row>
    <row r="98" spans="3:9" x14ac:dyDescent="0.25">
      <c r="C98" t="s">
        <v>58</v>
      </c>
      <c r="D98" t="s">
        <v>15</v>
      </c>
      <c r="E98" t="s">
        <v>19</v>
      </c>
      <c r="F98">
        <v>22</v>
      </c>
      <c r="G98" s="4">
        <v>44446</v>
      </c>
      <c r="H98" s="5">
        <v>112780</v>
      </c>
      <c r="I98" t="s">
        <v>13</v>
      </c>
    </row>
    <row r="99" spans="3:9" x14ac:dyDescent="0.25">
      <c r="C99" t="s">
        <v>70</v>
      </c>
      <c r="D99" t="s">
        <v>15</v>
      </c>
      <c r="E99" t="s">
        <v>9</v>
      </c>
      <c r="F99">
        <v>46</v>
      </c>
      <c r="G99" s="4">
        <v>44758</v>
      </c>
      <c r="H99" s="5">
        <v>70610</v>
      </c>
      <c r="I99" t="s">
        <v>16</v>
      </c>
    </row>
    <row r="100" spans="3:9" x14ac:dyDescent="0.25">
      <c r="C100" t="s">
        <v>75</v>
      </c>
      <c r="D100" t="s">
        <v>8</v>
      </c>
      <c r="E100" t="s">
        <v>19</v>
      </c>
      <c r="F100">
        <v>28</v>
      </c>
      <c r="G100" s="4">
        <v>44357</v>
      </c>
      <c r="H100" s="5">
        <v>53240</v>
      </c>
      <c r="I100" t="s">
        <v>16</v>
      </c>
    </row>
    <row r="101" spans="3:9" x14ac:dyDescent="0.25">
      <c r="C101" t="s">
        <v>49</v>
      </c>
      <c r="E101" t="s">
        <v>21</v>
      </c>
      <c r="F101">
        <v>37</v>
      </c>
      <c r="G101" s="4">
        <v>44146</v>
      </c>
      <c r="H101" s="5">
        <v>115440</v>
      </c>
      <c r="I101" t="s">
        <v>24</v>
      </c>
    </row>
    <row r="102" spans="3:9" x14ac:dyDescent="0.25">
      <c r="C102" t="s">
        <v>65</v>
      </c>
      <c r="D102" t="s">
        <v>15</v>
      </c>
      <c r="E102" t="s">
        <v>19</v>
      </c>
      <c r="F102">
        <v>32</v>
      </c>
      <c r="G102" s="4">
        <v>44465</v>
      </c>
      <c r="H102" s="5">
        <v>53540</v>
      </c>
      <c r="I102" t="s">
        <v>16</v>
      </c>
    </row>
    <row r="103" spans="3:9" x14ac:dyDescent="0.25">
      <c r="C103" t="s">
        <v>81</v>
      </c>
      <c r="D103" t="s">
        <v>8</v>
      </c>
      <c r="E103" t="s">
        <v>9</v>
      </c>
      <c r="F103">
        <v>30</v>
      </c>
      <c r="G103" s="4">
        <v>44861</v>
      </c>
      <c r="H103" s="5">
        <v>112570</v>
      </c>
      <c r="I103" t="s">
        <v>16</v>
      </c>
    </row>
    <row r="104" spans="3:9" x14ac:dyDescent="0.25">
      <c r="C104" t="s">
        <v>51</v>
      </c>
      <c r="D104" t="s">
        <v>15</v>
      </c>
      <c r="E104" t="s">
        <v>9</v>
      </c>
      <c r="F104">
        <v>33</v>
      </c>
      <c r="G104" s="4">
        <v>44701</v>
      </c>
      <c r="H104" s="5">
        <v>48530</v>
      </c>
      <c r="I104" t="s">
        <v>13</v>
      </c>
    </row>
    <row r="105" spans="3:9" x14ac:dyDescent="0.25">
      <c r="C105" t="s">
        <v>61</v>
      </c>
      <c r="D105" t="s">
        <v>8</v>
      </c>
      <c r="E105" t="s">
        <v>12</v>
      </c>
      <c r="F105">
        <v>24</v>
      </c>
      <c r="G105" s="4">
        <v>44148</v>
      </c>
      <c r="H105" s="5">
        <v>62780</v>
      </c>
      <c r="I105" t="s">
        <v>16</v>
      </c>
    </row>
    <row r="106" spans="3:9" x14ac:dyDescent="0.25">
      <c r="C106" t="s">
        <v>203</v>
      </c>
      <c r="F106">
        <f>SUBTOTAL(101,NZ_Staff[Age])</f>
        <v>30.52</v>
      </c>
      <c r="H106" s="5">
        <f>SUBTOTAL(101,NZ_Staff[Salary])</f>
        <v>77472.100000000006</v>
      </c>
      <c r="I106">
        <f>SUBTOTAL(103,NZ_Staff[Rating])</f>
        <v>100</v>
      </c>
    </row>
  </sheetData>
  <conditionalFormatting sqref="C5:C106">
    <cfRule type="duplicateValues" dxfId="1" priority="1"/>
  </conditionalFormatting>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372EC4-DDE2-4CB7-AC70-5AB590F93835}">
  <dimension ref="B2:H115"/>
  <sheetViews>
    <sheetView workbookViewId="0">
      <selection activeCell="N22" sqref="N22"/>
    </sheetView>
  </sheetViews>
  <sheetFormatPr defaultRowHeight="15" x14ac:dyDescent="0.25"/>
  <cols>
    <col min="2" max="2" width="30" bestFit="1" customWidth="1"/>
    <col min="3" max="3" width="9.85546875" customWidth="1"/>
    <col min="4" max="4" width="9.42578125" customWidth="1"/>
    <col min="5" max="5" width="14.28515625" bestFit="1" customWidth="1"/>
    <col min="6" max="6" width="13.7109375" bestFit="1" customWidth="1"/>
    <col min="7" max="7" width="14" bestFit="1" customWidth="1"/>
    <col min="8" max="8" width="12.28515625" bestFit="1" customWidth="1"/>
  </cols>
  <sheetData>
    <row r="2" spans="2:8" x14ac:dyDescent="0.25">
      <c r="B2" t="s">
        <v>0</v>
      </c>
      <c r="C2" t="s">
        <v>1</v>
      </c>
      <c r="D2" t="s">
        <v>3</v>
      </c>
      <c r="E2" t="s">
        <v>6</v>
      </c>
      <c r="F2" t="s">
        <v>4</v>
      </c>
      <c r="G2" t="s">
        <v>2</v>
      </c>
      <c r="H2" t="s">
        <v>5</v>
      </c>
    </row>
    <row r="3" spans="2:8" x14ac:dyDescent="0.25">
      <c r="B3" t="s">
        <v>156</v>
      </c>
      <c r="C3" t="s">
        <v>15</v>
      </c>
      <c r="D3">
        <v>20</v>
      </c>
      <c r="E3" t="s">
        <v>16</v>
      </c>
      <c r="F3" s="4">
        <v>44122</v>
      </c>
      <c r="G3" t="s">
        <v>12</v>
      </c>
      <c r="H3" s="5">
        <v>112650</v>
      </c>
    </row>
    <row r="4" spans="2:8" x14ac:dyDescent="0.25">
      <c r="B4" t="s">
        <v>176</v>
      </c>
      <c r="C4" t="s">
        <v>8</v>
      </c>
      <c r="D4">
        <v>32</v>
      </c>
      <c r="E4" t="s">
        <v>13</v>
      </c>
      <c r="F4" s="4">
        <v>44293</v>
      </c>
      <c r="G4" t="s">
        <v>12</v>
      </c>
      <c r="H4" s="5">
        <v>43840</v>
      </c>
    </row>
    <row r="5" spans="2:8" x14ac:dyDescent="0.25">
      <c r="B5" t="s">
        <v>143</v>
      </c>
      <c r="C5" t="s">
        <v>15</v>
      </c>
      <c r="D5">
        <v>31</v>
      </c>
      <c r="E5" t="s">
        <v>16</v>
      </c>
      <c r="F5" s="4">
        <v>44663</v>
      </c>
      <c r="G5" t="s">
        <v>9</v>
      </c>
      <c r="H5" s="5">
        <v>103550</v>
      </c>
    </row>
    <row r="6" spans="2:8" x14ac:dyDescent="0.25">
      <c r="B6" t="s">
        <v>201</v>
      </c>
      <c r="C6" t="s">
        <v>8</v>
      </c>
      <c r="D6">
        <v>32</v>
      </c>
      <c r="E6" t="s">
        <v>16</v>
      </c>
      <c r="F6" s="4">
        <v>44339</v>
      </c>
      <c r="G6" t="s">
        <v>56</v>
      </c>
      <c r="H6" s="5">
        <v>45510</v>
      </c>
    </row>
    <row r="7" spans="2:8" x14ac:dyDescent="0.25">
      <c r="B7" t="s">
        <v>142</v>
      </c>
      <c r="D7">
        <v>37</v>
      </c>
      <c r="E7" t="s">
        <v>24</v>
      </c>
      <c r="F7" s="4">
        <v>44085</v>
      </c>
      <c r="G7" t="s">
        <v>21</v>
      </c>
      <c r="H7" s="5">
        <v>115440</v>
      </c>
    </row>
    <row r="8" spans="2:8" x14ac:dyDescent="0.25">
      <c r="B8" t="s">
        <v>202</v>
      </c>
      <c r="C8" t="s">
        <v>8</v>
      </c>
      <c r="D8">
        <v>38</v>
      </c>
      <c r="E8" t="s">
        <v>13</v>
      </c>
      <c r="F8" s="4">
        <v>44268</v>
      </c>
      <c r="G8" t="s">
        <v>19</v>
      </c>
      <c r="H8" s="5">
        <v>56870</v>
      </c>
    </row>
    <row r="9" spans="2:8" x14ac:dyDescent="0.25">
      <c r="B9" t="s">
        <v>169</v>
      </c>
      <c r="C9" t="s">
        <v>8</v>
      </c>
      <c r="D9">
        <v>25</v>
      </c>
      <c r="E9" t="s">
        <v>16</v>
      </c>
      <c r="F9" s="4">
        <v>44144</v>
      </c>
      <c r="G9" t="s">
        <v>19</v>
      </c>
      <c r="H9" s="5">
        <v>92700</v>
      </c>
    </row>
    <row r="10" spans="2:8" x14ac:dyDescent="0.25">
      <c r="B10" t="s">
        <v>145</v>
      </c>
      <c r="D10">
        <v>32</v>
      </c>
      <c r="E10" t="s">
        <v>16</v>
      </c>
      <c r="F10" s="4">
        <v>44713</v>
      </c>
      <c r="G10" t="s">
        <v>12</v>
      </c>
      <c r="H10" s="5">
        <v>91310</v>
      </c>
    </row>
    <row r="11" spans="2:8" x14ac:dyDescent="0.25">
      <c r="B11" t="s">
        <v>115</v>
      </c>
      <c r="C11" t="s">
        <v>15</v>
      </c>
      <c r="D11">
        <v>33</v>
      </c>
      <c r="E11" t="s">
        <v>16</v>
      </c>
      <c r="F11" s="4">
        <v>44324</v>
      </c>
      <c r="G11" t="s">
        <v>19</v>
      </c>
      <c r="H11" s="5">
        <v>74550</v>
      </c>
    </row>
    <row r="12" spans="2:8" x14ac:dyDescent="0.25">
      <c r="B12" t="s">
        <v>128</v>
      </c>
      <c r="C12" t="s">
        <v>15</v>
      </c>
      <c r="D12">
        <v>25</v>
      </c>
      <c r="E12" t="s">
        <v>13</v>
      </c>
      <c r="F12" s="4">
        <v>44665</v>
      </c>
      <c r="G12" t="s">
        <v>9</v>
      </c>
      <c r="H12" s="5">
        <v>109190</v>
      </c>
    </row>
    <row r="13" spans="2:8" x14ac:dyDescent="0.25">
      <c r="B13" t="s">
        <v>194</v>
      </c>
      <c r="C13" t="s">
        <v>8</v>
      </c>
      <c r="D13">
        <v>40</v>
      </c>
      <c r="E13" t="s">
        <v>16</v>
      </c>
      <c r="F13" s="4">
        <v>44320</v>
      </c>
      <c r="G13" t="s">
        <v>12</v>
      </c>
      <c r="H13" s="5">
        <v>104410</v>
      </c>
    </row>
    <row r="14" spans="2:8" x14ac:dyDescent="0.25">
      <c r="B14" t="s">
        <v>177</v>
      </c>
      <c r="C14" t="s">
        <v>15</v>
      </c>
      <c r="D14">
        <v>30</v>
      </c>
      <c r="E14" t="s">
        <v>16</v>
      </c>
      <c r="F14" s="4">
        <v>44544</v>
      </c>
      <c r="G14" t="s">
        <v>21</v>
      </c>
      <c r="H14" s="5">
        <v>96800</v>
      </c>
    </row>
    <row r="15" spans="2:8" x14ac:dyDescent="0.25">
      <c r="B15" t="s">
        <v>123</v>
      </c>
      <c r="C15" t="s">
        <v>15</v>
      </c>
      <c r="D15">
        <v>28</v>
      </c>
      <c r="E15" t="s">
        <v>13</v>
      </c>
      <c r="F15" s="4">
        <v>43980</v>
      </c>
      <c r="G15" t="s">
        <v>21</v>
      </c>
      <c r="H15" s="5">
        <v>48170</v>
      </c>
    </row>
    <row r="16" spans="2:8" x14ac:dyDescent="0.25">
      <c r="B16" t="s">
        <v>140</v>
      </c>
      <c r="C16" t="s">
        <v>15</v>
      </c>
      <c r="D16">
        <v>21</v>
      </c>
      <c r="E16" t="s">
        <v>16</v>
      </c>
      <c r="F16" s="4">
        <v>44042</v>
      </c>
      <c r="G16" t="s">
        <v>9</v>
      </c>
      <c r="H16" s="5">
        <v>37920</v>
      </c>
    </row>
    <row r="17" spans="2:8" x14ac:dyDescent="0.25">
      <c r="B17" t="s">
        <v>178</v>
      </c>
      <c r="C17" t="s">
        <v>15</v>
      </c>
      <c r="D17">
        <v>34</v>
      </c>
      <c r="E17" t="s">
        <v>16</v>
      </c>
      <c r="F17" s="4">
        <v>44642</v>
      </c>
      <c r="G17" t="s">
        <v>9</v>
      </c>
      <c r="H17" s="5">
        <v>112650</v>
      </c>
    </row>
    <row r="18" spans="2:8" x14ac:dyDescent="0.25">
      <c r="B18" t="s">
        <v>165</v>
      </c>
      <c r="C18" t="s">
        <v>8</v>
      </c>
      <c r="D18">
        <v>34</v>
      </c>
      <c r="E18" t="s">
        <v>24</v>
      </c>
      <c r="F18" s="4">
        <v>44660</v>
      </c>
      <c r="G18" t="s">
        <v>19</v>
      </c>
      <c r="H18" s="5">
        <v>49630</v>
      </c>
    </row>
    <row r="19" spans="2:8" x14ac:dyDescent="0.25">
      <c r="B19" t="s">
        <v>199</v>
      </c>
      <c r="C19" t="s">
        <v>15</v>
      </c>
      <c r="D19">
        <v>36</v>
      </c>
      <c r="E19" t="s">
        <v>16</v>
      </c>
      <c r="F19" s="4">
        <v>43958</v>
      </c>
      <c r="G19" t="s">
        <v>12</v>
      </c>
      <c r="H19" s="5">
        <v>118840</v>
      </c>
    </row>
    <row r="20" spans="2:8" x14ac:dyDescent="0.25">
      <c r="B20" t="s">
        <v>159</v>
      </c>
      <c r="C20" t="s">
        <v>15</v>
      </c>
      <c r="D20">
        <v>30</v>
      </c>
      <c r="E20" t="s">
        <v>16</v>
      </c>
      <c r="F20" s="4">
        <v>44789</v>
      </c>
      <c r="G20" t="s">
        <v>12</v>
      </c>
      <c r="H20" s="5">
        <v>69710</v>
      </c>
    </row>
    <row r="21" spans="2:8" x14ac:dyDescent="0.25">
      <c r="B21" t="s">
        <v>197</v>
      </c>
      <c r="C21" t="s">
        <v>15</v>
      </c>
      <c r="D21">
        <v>20</v>
      </c>
      <c r="E21" t="s">
        <v>16</v>
      </c>
      <c r="F21" s="4">
        <v>44683</v>
      </c>
      <c r="G21" t="s">
        <v>9</v>
      </c>
      <c r="H21" s="5">
        <v>79570</v>
      </c>
    </row>
    <row r="22" spans="2:8" x14ac:dyDescent="0.25">
      <c r="B22" t="s">
        <v>154</v>
      </c>
      <c r="C22" t="s">
        <v>8</v>
      </c>
      <c r="D22">
        <v>22</v>
      </c>
      <c r="E22" t="s">
        <v>13</v>
      </c>
      <c r="F22" s="4">
        <v>44388</v>
      </c>
      <c r="G22" t="s">
        <v>9</v>
      </c>
      <c r="H22" s="5">
        <v>76900</v>
      </c>
    </row>
    <row r="23" spans="2:8" x14ac:dyDescent="0.25">
      <c r="B23" t="s">
        <v>182</v>
      </c>
      <c r="C23" t="s">
        <v>15</v>
      </c>
      <c r="D23">
        <v>27</v>
      </c>
      <c r="E23" t="s">
        <v>16</v>
      </c>
      <c r="F23" s="4">
        <v>44073</v>
      </c>
      <c r="G23" t="s">
        <v>19</v>
      </c>
      <c r="H23" s="5">
        <v>54970</v>
      </c>
    </row>
    <row r="24" spans="2:8" x14ac:dyDescent="0.25">
      <c r="B24" t="s">
        <v>118</v>
      </c>
      <c r="C24" t="s">
        <v>15</v>
      </c>
      <c r="D24">
        <v>37</v>
      </c>
      <c r="E24" t="s">
        <v>24</v>
      </c>
      <c r="F24" s="4">
        <v>44277</v>
      </c>
      <c r="G24" t="s">
        <v>12</v>
      </c>
      <c r="H24" s="5">
        <v>88050</v>
      </c>
    </row>
    <row r="25" spans="2:8" x14ac:dyDescent="0.25">
      <c r="B25" t="s">
        <v>192</v>
      </c>
      <c r="C25" t="s">
        <v>15</v>
      </c>
      <c r="D25">
        <v>43</v>
      </c>
      <c r="E25" t="s">
        <v>16</v>
      </c>
      <c r="F25" s="4">
        <v>44558</v>
      </c>
      <c r="G25" t="s">
        <v>19</v>
      </c>
      <c r="H25" s="5">
        <v>36040</v>
      </c>
    </row>
    <row r="26" spans="2:8" x14ac:dyDescent="0.25">
      <c r="B26" t="s">
        <v>111</v>
      </c>
      <c r="C26" t="s">
        <v>8</v>
      </c>
      <c r="D26">
        <v>42</v>
      </c>
      <c r="E26" t="s">
        <v>10</v>
      </c>
      <c r="F26" s="4">
        <v>44718</v>
      </c>
      <c r="G26" t="s">
        <v>9</v>
      </c>
      <c r="H26" s="5">
        <v>75000</v>
      </c>
    </row>
    <row r="27" spans="2:8" x14ac:dyDescent="0.25">
      <c r="B27" t="s">
        <v>149</v>
      </c>
      <c r="C27" t="s">
        <v>15</v>
      </c>
      <c r="D27">
        <v>35</v>
      </c>
      <c r="E27" t="s">
        <v>16</v>
      </c>
      <c r="F27" s="4">
        <v>44666</v>
      </c>
      <c r="G27" t="s">
        <v>9</v>
      </c>
      <c r="H27" s="5">
        <v>40400</v>
      </c>
    </row>
    <row r="28" spans="2:8" x14ac:dyDescent="0.25">
      <c r="B28" t="s">
        <v>196</v>
      </c>
      <c r="C28" t="s">
        <v>15</v>
      </c>
      <c r="D28">
        <v>24</v>
      </c>
      <c r="E28" t="s">
        <v>16</v>
      </c>
      <c r="F28" s="4">
        <v>44625</v>
      </c>
      <c r="G28" t="s">
        <v>12</v>
      </c>
      <c r="H28" s="5">
        <v>100420</v>
      </c>
    </row>
    <row r="29" spans="2:8" x14ac:dyDescent="0.25">
      <c r="B29" t="s">
        <v>120</v>
      </c>
      <c r="C29" t="s">
        <v>8</v>
      </c>
      <c r="D29">
        <v>31</v>
      </c>
      <c r="E29" t="s">
        <v>16</v>
      </c>
      <c r="F29" s="4">
        <v>44604</v>
      </c>
      <c r="G29" t="s">
        <v>12</v>
      </c>
      <c r="H29" s="5">
        <v>58100</v>
      </c>
    </row>
    <row r="30" spans="2:8" x14ac:dyDescent="0.25">
      <c r="B30" t="s">
        <v>114</v>
      </c>
      <c r="C30" t="s">
        <v>8</v>
      </c>
      <c r="D30">
        <v>44</v>
      </c>
      <c r="E30" t="s">
        <v>16</v>
      </c>
      <c r="F30" s="4">
        <v>44985</v>
      </c>
      <c r="G30" t="s">
        <v>12</v>
      </c>
      <c r="H30" s="5">
        <v>114870</v>
      </c>
    </row>
    <row r="31" spans="2:8" x14ac:dyDescent="0.25">
      <c r="B31" t="s">
        <v>158</v>
      </c>
      <c r="C31" t="s">
        <v>8</v>
      </c>
      <c r="D31">
        <v>32</v>
      </c>
      <c r="E31" t="s">
        <v>16</v>
      </c>
      <c r="F31" s="4">
        <v>44549</v>
      </c>
      <c r="G31" t="s">
        <v>9</v>
      </c>
      <c r="H31" s="5">
        <v>41570</v>
      </c>
    </row>
    <row r="32" spans="2:8" x14ac:dyDescent="0.25">
      <c r="B32" t="s">
        <v>173</v>
      </c>
      <c r="C32" t="s">
        <v>8</v>
      </c>
      <c r="D32">
        <v>30</v>
      </c>
      <c r="E32" t="s">
        <v>16</v>
      </c>
      <c r="F32" s="4">
        <v>44800</v>
      </c>
      <c r="G32" t="s">
        <v>9</v>
      </c>
      <c r="H32" s="5">
        <v>112570</v>
      </c>
    </row>
    <row r="33" spans="2:8" x14ac:dyDescent="0.25">
      <c r="B33" t="s">
        <v>151</v>
      </c>
      <c r="C33" t="s">
        <v>15</v>
      </c>
      <c r="D33">
        <v>26</v>
      </c>
      <c r="E33" t="s">
        <v>16</v>
      </c>
      <c r="F33" s="4">
        <v>44164</v>
      </c>
      <c r="G33" t="s">
        <v>9</v>
      </c>
      <c r="H33" s="5">
        <v>47360</v>
      </c>
    </row>
    <row r="34" spans="2:8" x14ac:dyDescent="0.25">
      <c r="B34" t="s">
        <v>126</v>
      </c>
      <c r="C34" t="s">
        <v>8</v>
      </c>
      <c r="D34">
        <v>21</v>
      </c>
      <c r="E34" t="s">
        <v>16</v>
      </c>
      <c r="F34" s="4">
        <v>44256</v>
      </c>
      <c r="G34" t="s">
        <v>21</v>
      </c>
      <c r="H34" s="5">
        <v>65920</v>
      </c>
    </row>
    <row r="35" spans="2:8" x14ac:dyDescent="0.25">
      <c r="B35" t="s">
        <v>200</v>
      </c>
      <c r="C35" t="s">
        <v>8</v>
      </c>
      <c r="D35">
        <v>28</v>
      </c>
      <c r="E35" t="s">
        <v>16</v>
      </c>
      <c r="F35" s="4">
        <v>44571</v>
      </c>
      <c r="G35" t="s">
        <v>9</v>
      </c>
      <c r="H35" s="5">
        <v>99970</v>
      </c>
    </row>
    <row r="36" spans="2:8" x14ac:dyDescent="0.25">
      <c r="B36" t="s">
        <v>133</v>
      </c>
      <c r="C36" t="s">
        <v>8</v>
      </c>
      <c r="D36">
        <v>25</v>
      </c>
      <c r="E36" t="s">
        <v>13</v>
      </c>
      <c r="F36" s="4">
        <v>44633</v>
      </c>
      <c r="G36" t="s">
        <v>12</v>
      </c>
      <c r="H36" s="5">
        <v>80700</v>
      </c>
    </row>
    <row r="37" spans="2:8" x14ac:dyDescent="0.25">
      <c r="B37" t="s">
        <v>155</v>
      </c>
      <c r="C37" t="s">
        <v>15</v>
      </c>
      <c r="D37">
        <v>24</v>
      </c>
      <c r="E37" t="s">
        <v>24</v>
      </c>
      <c r="F37" s="4">
        <v>44375</v>
      </c>
      <c r="G37" t="s">
        <v>21</v>
      </c>
      <c r="H37" s="5">
        <v>52610</v>
      </c>
    </row>
    <row r="38" spans="2:8" x14ac:dyDescent="0.25">
      <c r="B38" t="s">
        <v>180</v>
      </c>
      <c r="C38" t="s">
        <v>15</v>
      </c>
      <c r="D38">
        <v>29</v>
      </c>
      <c r="E38" t="s">
        <v>24</v>
      </c>
      <c r="F38" s="4">
        <v>44119</v>
      </c>
      <c r="G38" t="s">
        <v>12</v>
      </c>
      <c r="H38" s="5">
        <v>112110</v>
      </c>
    </row>
    <row r="39" spans="2:8" x14ac:dyDescent="0.25">
      <c r="B39" t="s">
        <v>152</v>
      </c>
      <c r="C39" t="s">
        <v>8</v>
      </c>
      <c r="D39">
        <v>27</v>
      </c>
      <c r="E39" t="s">
        <v>16</v>
      </c>
      <c r="F39" s="4">
        <v>44061</v>
      </c>
      <c r="G39" t="s">
        <v>56</v>
      </c>
      <c r="H39" s="5">
        <v>119110</v>
      </c>
    </row>
    <row r="40" spans="2:8" x14ac:dyDescent="0.25">
      <c r="B40" t="s">
        <v>150</v>
      </c>
      <c r="C40" t="s">
        <v>15</v>
      </c>
      <c r="D40">
        <v>22</v>
      </c>
      <c r="E40" t="s">
        <v>13</v>
      </c>
      <c r="F40" s="4">
        <v>44384</v>
      </c>
      <c r="G40" t="s">
        <v>19</v>
      </c>
      <c r="H40" s="5">
        <v>112780</v>
      </c>
    </row>
    <row r="41" spans="2:8" x14ac:dyDescent="0.25">
      <c r="B41" t="s">
        <v>175</v>
      </c>
      <c r="C41" t="s">
        <v>8</v>
      </c>
      <c r="D41">
        <v>36</v>
      </c>
      <c r="E41" t="s">
        <v>16</v>
      </c>
      <c r="F41" s="4">
        <v>44023</v>
      </c>
      <c r="G41" t="s">
        <v>9</v>
      </c>
      <c r="H41" s="5">
        <v>114890</v>
      </c>
    </row>
    <row r="42" spans="2:8" x14ac:dyDescent="0.25">
      <c r="B42" t="s">
        <v>146</v>
      </c>
      <c r="C42" t="s">
        <v>15</v>
      </c>
      <c r="D42">
        <v>27</v>
      </c>
      <c r="E42" t="s">
        <v>16</v>
      </c>
      <c r="F42" s="4">
        <v>44506</v>
      </c>
      <c r="G42" t="s">
        <v>21</v>
      </c>
      <c r="H42" s="5">
        <v>48980</v>
      </c>
    </row>
    <row r="43" spans="2:8" x14ac:dyDescent="0.25">
      <c r="B43" t="s">
        <v>170</v>
      </c>
      <c r="C43" t="s">
        <v>15</v>
      </c>
      <c r="D43">
        <v>21</v>
      </c>
      <c r="E43" t="s">
        <v>16</v>
      </c>
      <c r="F43" s="4">
        <v>44180</v>
      </c>
      <c r="G43" t="s">
        <v>56</v>
      </c>
      <c r="H43" s="5">
        <v>75880</v>
      </c>
    </row>
    <row r="44" spans="2:8" x14ac:dyDescent="0.25">
      <c r="B44" t="s">
        <v>167</v>
      </c>
      <c r="C44" t="s">
        <v>8</v>
      </c>
      <c r="D44">
        <v>28</v>
      </c>
      <c r="E44" t="s">
        <v>16</v>
      </c>
      <c r="F44" s="4">
        <v>44296</v>
      </c>
      <c r="G44" t="s">
        <v>19</v>
      </c>
      <c r="H44" s="5">
        <v>53240</v>
      </c>
    </row>
    <row r="45" spans="2:8" x14ac:dyDescent="0.25">
      <c r="B45" t="s">
        <v>122</v>
      </c>
      <c r="C45" t="s">
        <v>8</v>
      </c>
      <c r="D45">
        <v>34</v>
      </c>
      <c r="E45" t="s">
        <v>16</v>
      </c>
      <c r="F45" s="4">
        <v>44397</v>
      </c>
      <c r="G45" t="s">
        <v>21</v>
      </c>
      <c r="H45" s="5">
        <v>85000</v>
      </c>
    </row>
    <row r="46" spans="2:8" x14ac:dyDescent="0.25">
      <c r="B46" t="s">
        <v>179</v>
      </c>
      <c r="C46" t="s">
        <v>8</v>
      </c>
      <c r="D46">
        <v>21</v>
      </c>
      <c r="E46" t="s">
        <v>16</v>
      </c>
      <c r="F46" s="4">
        <v>44619</v>
      </c>
      <c r="G46" t="s">
        <v>12</v>
      </c>
      <c r="H46" s="5">
        <v>33920</v>
      </c>
    </row>
    <row r="47" spans="2:8" x14ac:dyDescent="0.25">
      <c r="B47" t="s">
        <v>188</v>
      </c>
      <c r="C47" t="s">
        <v>8</v>
      </c>
      <c r="D47">
        <v>33</v>
      </c>
      <c r="E47" t="s">
        <v>16</v>
      </c>
      <c r="F47" s="4">
        <v>44253</v>
      </c>
      <c r="G47" t="s">
        <v>12</v>
      </c>
      <c r="H47" s="5">
        <v>75280</v>
      </c>
    </row>
    <row r="48" spans="2:8" x14ac:dyDescent="0.25">
      <c r="B48" t="s">
        <v>130</v>
      </c>
      <c r="C48" t="s">
        <v>8</v>
      </c>
      <c r="D48">
        <v>34</v>
      </c>
      <c r="E48" t="s">
        <v>16</v>
      </c>
      <c r="F48" s="4">
        <v>44594</v>
      </c>
      <c r="G48" t="s">
        <v>21</v>
      </c>
      <c r="H48" s="5">
        <v>58940</v>
      </c>
    </row>
    <row r="49" spans="2:8" x14ac:dyDescent="0.25">
      <c r="B49" t="s">
        <v>136</v>
      </c>
      <c r="C49" t="s">
        <v>8</v>
      </c>
      <c r="D49">
        <v>28</v>
      </c>
      <c r="E49" t="s">
        <v>16</v>
      </c>
      <c r="F49" s="4">
        <v>44425</v>
      </c>
      <c r="G49" t="s">
        <v>9</v>
      </c>
      <c r="H49" s="5">
        <v>104770</v>
      </c>
    </row>
    <row r="50" spans="2:8" x14ac:dyDescent="0.25">
      <c r="B50" t="s">
        <v>125</v>
      </c>
      <c r="C50" t="s">
        <v>15</v>
      </c>
      <c r="D50">
        <v>21</v>
      </c>
      <c r="E50" t="s">
        <v>16</v>
      </c>
      <c r="F50" s="4">
        <v>44701</v>
      </c>
      <c r="G50" t="s">
        <v>9</v>
      </c>
      <c r="H50" s="5">
        <v>57090</v>
      </c>
    </row>
    <row r="51" spans="2:8" x14ac:dyDescent="0.25">
      <c r="B51" t="s">
        <v>160</v>
      </c>
      <c r="C51" t="s">
        <v>15</v>
      </c>
      <c r="D51">
        <v>27</v>
      </c>
      <c r="E51" t="s">
        <v>13</v>
      </c>
      <c r="F51" s="4">
        <v>44174</v>
      </c>
      <c r="G51" t="s">
        <v>21</v>
      </c>
      <c r="H51" s="5">
        <v>91650</v>
      </c>
    </row>
    <row r="52" spans="2:8" x14ac:dyDescent="0.25">
      <c r="B52" t="s">
        <v>183</v>
      </c>
      <c r="C52" t="s">
        <v>15</v>
      </c>
      <c r="D52">
        <v>42</v>
      </c>
      <c r="E52" t="s">
        <v>24</v>
      </c>
      <c r="F52" s="4">
        <v>44670</v>
      </c>
      <c r="G52" t="s">
        <v>21</v>
      </c>
      <c r="H52" s="5">
        <v>70270</v>
      </c>
    </row>
    <row r="53" spans="2:8" x14ac:dyDescent="0.25">
      <c r="B53" t="s">
        <v>129</v>
      </c>
      <c r="C53" t="s">
        <v>8</v>
      </c>
      <c r="D53">
        <v>28</v>
      </c>
      <c r="E53" t="s">
        <v>16</v>
      </c>
      <c r="F53" s="4">
        <v>44124</v>
      </c>
      <c r="G53" t="s">
        <v>21</v>
      </c>
      <c r="H53" s="5">
        <v>75970</v>
      </c>
    </row>
    <row r="54" spans="2:8" x14ac:dyDescent="0.25">
      <c r="B54" t="s">
        <v>112</v>
      </c>
      <c r="D54">
        <v>27</v>
      </c>
      <c r="E54" t="s">
        <v>13</v>
      </c>
      <c r="F54" s="4">
        <v>44212</v>
      </c>
      <c r="G54" t="s">
        <v>12</v>
      </c>
      <c r="H54" s="5">
        <v>90700</v>
      </c>
    </row>
    <row r="55" spans="2:8" x14ac:dyDescent="0.25">
      <c r="B55" t="s">
        <v>131</v>
      </c>
      <c r="C55" t="s">
        <v>15</v>
      </c>
      <c r="D55">
        <v>30</v>
      </c>
      <c r="E55" t="s">
        <v>16</v>
      </c>
      <c r="F55" s="4">
        <v>44607</v>
      </c>
      <c r="G55" t="s">
        <v>9</v>
      </c>
      <c r="H55" s="5">
        <v>60570</v>
      </c>
    </row>
    <row r="56" spans="2:8" x14ac:dyDescent="0.25">
      <c r="B56" t="s">
        <v>134</v>
      </c>
      <c r="C56" t="s">
        <v>15</v>
      </c>
      <c r="D56">
        <v>33</v>
      </c>
      <c r="E56" t="s">
        <v>16</v>
      </c>
      <c r="F56" s="4">
        <v>44103</v>
      </c>
      <c r="G56" t="s">
        <v>9</v>
      </c>
      <c r="H56" s="5">
        <v>115920</v>
      </c>
    </row>
    <row r="57" spans="2:8" x14ac:dyDescent="0.25">
      <c r="B57" t="s">
        <v>186</v>
      </c>
      <c r="C57" t="s">
        <v>8</v>
      </c>
      <c r="D57">
        <v>33</v>
      </c>
      <c r="E57" t="s">
        <v>16</v>
      </c>
      <c r="F57" s="4">
        <v>44006</v>
      </c>
      <c r="G57" t="s">
        <v>21</v>
      </c>
      <c r="H57" s="5">
        <v>65360</v>
      </c>
    </row>
    <row r="58" spans="2:8" x14ac:dyDescent="0.25">
      <c r="B58" t="s">
        <v>116</v>
      </c>
      <c r="D58">
        <v>30</v>
      </c>
      <c r="E58" t="s">
        <v>16</v>
      </c>
      <c r="F58" s="4">
        <v>44535</v>
      </c>
      <c r="G58" t="s">
        <v>21</v>
      </c>
      <c r="H58" s="5">
        <v>64000</v>
      </c>
    </row>
    <row r="59" spans="2:8" x14ac:dyDescent="0.25">
      <c r="B59" t="s">
        <v>195</v>
      </c>
      <c r="C59" t="s">
        <v>8</v>
      </c>
      <c r="D59">
        <v>34</v>
      </c>
      <c r="E59" t="s">
        <v>16</v>
      </c>
      <c r="F59" s="4">
        <v>44383</v>
      </c>
      <c r="G59" t="s">
        <v>21</v>
      </c>
      <c r="H59" s="5">
        <v>92450</v>
      </c>
    </row>
    <row r="60" spans="2:8" x14ac:dyDescent="0.25">
      <c r="B60" t="s">
        <v>113</v>
      </c>
      <c r="C60" t="s">
        <v>15</v>
      </c>
      <c r="D60">
        <v>31</v>
      </c>
      <c r="E60" t="s">
        <v>16</v>
      </c>
      <c r="F60" s="4">
        <v>44450</v>
      </c>
      <c r="G60" t="s">
        <v>12</v>
      </c>
      <c r="H60" s="5">
        <v>48950</v>
      </c>
    </row>
    <row r="61" spans="2:8" x14ac:dyDescent="0.25">
      <c r="B61" t="s">
        <v>185</v>
      </c>
      <c r="C61" t="s">
        <v>8</v>
      </c>
      <c r="D61">
        <v>27</v>
      </c>
      <c r="E61" t="s">
        <v>16</v>
      </c>
      <c r="F61" s="4">
        <v>44625</v>
      </c>
      <c r="G61" t="s">
        <v>12</v>
      </c>
      <c r="H61" s="5">
        <v>83750</v>
      </c>
    </row>
    <row r="62" spans="2:8" x14ac:dyDescent="0.25">
      <c r="B62" t="s">
        <v>166</v>
      </c>
      <c r="C62" t="s">
        <v>8</v>
      </c>
      <c r="D62">
        <v>40</v>
      </c>
      <c r="E62" t="s">
        <v>16</v>
      </c>
      <c r="F62" s="4">
        <v>44276</v>
      </c>
      <c r="G62" t="s">
        <v>12</v>
      </c>
      <c r="H62" s="5">
        <v>87620</v>
      </c>
    </row>
    <row r="63" spans="2:8" x14ac:dyDescent="0.25">
      <c r="B63" t="s">
        <v>184</v>
      </c>
      <c r="C63" t="s">
        <v>8</v>
      </c>
      <c r="D63">
        <v>20</v>
      </c>
      <c r="E63" t="s">
        <v>24</v>
      </c>
      <c r="F63" s="4">
        <v>44476</v>
      </c>
      <c r="G63" t="s">
        <v>19</v>
      </c>
      <c r="H63" s="5">
        <v>68900</v>
      </c>
    </row>
    <row r="64" spans="2:8" x14ac:dyDescent="0.25">
      <c r="B64" t="s">
        <v>157</v>
      </c>
      <c r="C64" t="s">
        <v>15</v>
      </c>
      <c r="D64">
        <v>32</v>
      </c>
      <c r="E64" t="s">
        <v>16</v>
      </c>
      <c r="F64" s="4">
        <v>44403</v>
      </c>
      <c r="G64" t="s">
        <v>19</v>
      </c>
      <c r="H64" s="5">
        <v>53540</v>
      </c>
    </row>
    <row r="65" spans="2:8" x14ac:dyDescent="0.25">
      <c r="B65" t="s">
        <v>172</v>
      </c>
      <c r="C65" t="s">
        <v>15</v>
      </c>
      <c r="D65">
        <v>28</v>
      </c>
      <c r="E65" t="s">
        <v>42</v>
      </c>
      <c r="F65" s="4">
        <v>44758</v>
      </c>
      <c r="G65" t="s">
        <v>19</v>
      </c>
      <c r="H65" s="5">
        <v>43510</v>
      </c>
    </row>
    <row r="66" spans="2:8" x14ac:dyDescent="0.25">
      <c r="B66" t="s">
        <v>127</v>
      </c>
      <c r="C66" t="s">
        <v>8</v>
      </c>
      <c r="D66">
        <v>38</v>
      </c>
      <c r="E66" t="s">
        <v>10</v>
      </c>
      <c r="F66" s="4">
        <v>44316</v>
      </c>
      <c r="G66" t="s">
        <v>19</v>
      </c>
      <c r="H66" s="5">
        <v>109160</v>
      </c>
    </row>
    <row r="67" spans="2:8" x14ac:dyDescent="0.25">
      <c r="B67" t="s">
        <v>198</v>
      </c>
      <c r="C67" t="s">
        <v>15</v>
      </c>
      <c r="D67">
        <v>40</v>
      </c>
      <c r="E67" t="s">
        <v>16</v>
      </c>
      <c r="F67" s="4">
        <v>44204</v>
      </c>
      <c r="G67" t="s">
        <v>9</v>
      </c>
      <c r="H67" s="5">
        <v>99750</v>
      </c>
    </row>
    <row r="68" spans="2:8" x14ac:dyDescent="0.25">
      <c r="B68" t="s">
        <v>124</v>
      </c>
      <c r="C68" t="s">
        <v>8</v>
      </c>
      <c r="D68">
        <v>31</v>
      </c>
      <c r="E68" t="s">
        <v>16</v>
      </c>
      <c r="F68" s="4">
        <v>44084</v>
      </c>
      <c r="G68" t="s">
        <v>12</v>
      </c>
      <c r="H68" s="5">
        <v>41980</v>
      </c>
    </row>
    <row r="69" spans="2:8" x14ac:dyDescent="0.25">
      <c r="B69" t="s">
        <v>187</v>
      </c>
      <c r="C69" t="s">
        <v>15</v>
      </c>
      <c r="D69">
        <v>36</v>
      </c>
      <c r="E69" t="s">
        <v>16</v>
      </c>
      <c r="F69" s="4">
        <v>44272</v>
      </c>
      <c r="G69" t="s">
        <v>21</v>
      </c>
      <c r="H69" s="5">
        <v>71380</v>
      </c>
    </row>
    <row r="70" spans="2:8" x14ac:dyDescent="0.25">
      <c r="B70" t="s">
        <v>191</v>
      </c>
      <c r="C70" t="s">
        <v>15</v>
      </c>
      <c r="D70">
        <v>27</v>
      </c>
      <c r="E70" t="s">
        <v>42</v>
      </c>
      <c r="F70" s="4">
        <v>44547</v>
      </c>
      <c r="G70" t="s">
        <v>9</v>
      </c>
      <c r="H70" s="5">
        <v>113280</v>
      </c>
    </row>
    <row r="71" spans="2:8" x14ac:dyDescent="0.25">
      <c r="B71" t="s">
        <v>181</v>
      </c>
      <c r="C71" t="s">
        <v>8</v>
      </c>
      <c r="D71">
        <v>33</v>
      </c>
      <c r="E71" t="s">
        <v>16</v>
      </c>
      <c r="F71" s="4">
        <v>44747</v>
      </c>
      <c r="G71" t="s">
        <v>21</v>
      </c>
      <c r="H71" s="5">
        <v>86570</v>
      </c>
    </row>
    <row r="72" spans="2:8" x14ac:dyDescent="0.25">
      <c r="B72" t="s">
        <v>139</v>
      </c>
      <c r="C72" t="s">
        <v>15</v>
      </c>
      <c r="D72">
        <v>26</v>
      </c>
      <c r="E72" t="s">
        <v>16</v>
      </c>
      <c r="F72" s="4">
        <v>44350</v>
      </c>
      <c r="G72" t="s">
        <v>9</v>
      </c>
      <c r="H72" s="5">
        <v>53540</v>
      </c>
    </row>
    <row r="73" spans="2:8" x14ac:dyDescent="0.25">
      <c r="B73" t="s">
        <v>190</v>
      </c>
      <c r="C73" t="s">
        <v>15</v>
      </c>
      <c r="D73">
        <v>37</v>
      </c>
      <c r="E73" t="s">
        <v>16</v>
      </c>
      <c r="F73" s="4">
        <v>44640</v>
      </c>
      <c r="G73" t="s">
        <v>12</v>
      </c>
      <c r="H73" s="5">
        <v>69070</v>
      </c>
    </row>
    <row r="74" spans="2:8" x14ac:dyDescent="0.25">
      <c r="B74" t="s">
        <v>121</v>
      </c>
      <c r="C74" t="s">
        <v>8</v>
      </c>
      <c r="D74">
        <v>30</v>
      </c>
      <c r="E74" t="s">
        <v>24</v>
      </c>
      <c r="F74" s="4">
        <v>44328</v>
      </c>
      <c r="G74" t="s">
        <v>21</v>
      </c>
      <c r="H74" s="5">
        <v>67910</v>
      </c>
    </row>
    <row r="75" spans="2:8" x14ac:dyDescent="0.25">
      <c r="B75" t="s">
        <v>119</v>
      </c>
      <c r="C75" t="s">
        <v>15</v>
      </c>
      <c r="D75">
        <v>30</v>
      </c>
      <c r="E75" t="s">
        <v>16</v>
      </c>
      <c r="F75" s="4">
        <v>44214</v>
      </c>
      <c r="G75" t="s">
        <v>12</v>
      </c>
      <c r="H75" s="5">
        <v>69120</v>
      </c>
    </row>
    <row r="76" spans="2:8" x14ac:dyDescent="0.25">
      <c r="B76" t="s">
        <v>132</v>
      </c>
      <c r="C76" t="s">
        <v>8</v>
      </c>
      <c r="D76">
        <v>34</v>
      </c>
      <c r="E76" t="s">
        <v>16</v>
      </c>
      <c r="F76" s="4">
        <v>44550</v>
      </c>
      <c r="G76" t="s">
        <v>21</v>
      </c>
      <c r="H76" s="5">
        <v>60130</v>
      </c>
    </row>
    <row r="77" spans="2:8" x14ac:dyDescent="0.25">
      <c r="B77" t="s">
        <v>161</v>
      </c>
      <c r="C77" t="s">
        <v>15</v>
      </c>
      <c r="D77">
        <v>23</v>
      </c>
      <c r="E77" t="s">
        <v>16</v>
      </c>
      <c r="F77" s="4">
        <v>44378</v>
      </c>
      <c r="G77" t="s">
        <v>9</v>
      </c>
      <c r="H77" s="5">
        <v>106460</v>
      </c>
    </row>
    <row r="78" spans="2:8" x14ac:dyDescent="0.25">
      <c r="B78" t="s">
        <v>148</v>
      </c>
      <c r="C78" t="s">
        <v>8</v>
      </c>
      <c r="D78">
        <v>37</v>
      </c>
      <c r="E78" t="s">
        <v>16</v>
      </c>
      <c r="F78" s="4">
        <v>44389</v>
      </c>
      <c r="G78" t="s">
        <v>56</v>
      </c>
      <c r="H78" s="5">
        <v>118100</v>
      </c>
    </row>
    <row r="79" spans="2:8" x14ac:dyDescent="0.25">
      <c r="B79" t="s">
        <v>164</v>
      </c>
      <c r="C79" t="s">
        <v>8</v>
      </c>
      <c r="D79">
        <v>36</v>
      </c>
      <c r="E79" t="s">
        <v>16</v>
      </c>
      <c r="F79" s="4">
        <v>44468</v>
      </c>
      <c r="G79" t="s">
        <v>9</v>
      </c>
      <c r="H79" s="5">
        <v>78390</v>
      </c>
    </row>
    <row r="80" spans="2:8" x14ac:dyDescent="0.25">
      <c r="B80" t="s">
        <v>147</v>
      </c>
      <c r="C80" t="s">
        <v>8</v>
      </c>
      <c r="D80">
        <v>30</v>
      </c>
      <c r="E80" t="s">
        <v>16</v>
      </c>
      <c r="F80" s="4">
        <v>44789</v>
      </c>
      <c r="G80" t="s">
        <v>9</v>
      </c>
      <c r="H80" s="5">
        <v>114180</v>
      </c>
    </row>
    <row r="81" spans="2:8" x14ac:dyDescent="0.25">
      <c r="B81" t="s">
        <v>189</v>
      </c>
      <c r="C81" t="s">
        <v>8</v>
      </c>
      <c r="D81">
        <v>28</v>
      </c>
      <c r="E81" t="s">
        <v>16</v>
      </c>
      <c r="F81" s="4">
        <v>44590</v>
      </c>
      <c r="G81" t="s">
        <v>9</v>
      </c>
      <c r="H81" s="5">
        <v>104120</v>
      </c>
    </row>
    <row r="82" spans="2:8" x14ac:dyDescent="0.25">
      <c r="B82" t="s">
        <v>138</v>
      </c>
      <c r="C82" t="s">
        <v>15</v>
      </c>
      <c r="D82">
        <v>30</v>
      </c>
      <c r="E82" t="s">
        <v>16</v>
      </c>
      <c r="F82" s="4">
        <v>44640</v>
      </c>
      <c r="G82" t="s">
        <v>9</v>
      </c>
      <c r="H82" s="5">
        <v>67950</v>
      </c>
    </row>
    <row r="83" spans="2:8" x14ac:dyDescent="0.25">
      <c r="B83" t="s">
        <v>137</v>
      </c>
      <c r="C83" t="s">
        <v>8</v>
      </c>
      <c r="D83">
        <v>29</v>
      </c>
      <c r="E83" t="s">
        <v>16</v>
      </c>
      <c r="F83" s="4">
        <v>43962</v>
      </c>
      <c r="G83" t="s">
        <v>12</v>
      </c>
      <c r="H83" s="5">
        <v>34980</v>
      </c>
    </row>
    <row r="84" spans="2:8" x14ac:dyDescent="0.25">
      <c r="B84" t="s">
        <v>153</v>
      </c>
      <c r="C84" t="s">
        <v>8</v>
      </c>
      <c r="D84">
        <v>24</v>
      </c>
      <c r="E84" t="s">
        <v>16</v>
      </c>
      <c r="F84" s="4">
        <v>44087</v>
      </c>
      <c r="G84" t="s">
        <v>12</v>
      </c>
      <c r="H84" s="5">
        <v>62780</v>
      </c>
    </row>
    <row r="85" spans="2:8" x14ac:dyDescent="0.25">
      <c r="B85" t="s">
        <v>117</v>
      </c>
      <c r="C85" t="s">
        <v>15</v>
      </c>
      <c r="D85">
        <v>20</v>
      </c>
      <c r="E85" t="s">
        <v>16</v>
      </c>
      <c r="F85" s="4">
        <v>44397</v>
      </c>
      <c r="G85" t="s">
        <v>12</v>
      </c>
      <c r="H85" s="5">
        <v>107700</v>
      </c>
    </row>
    <row r="86" spans="2:8" x14ac:dyDescent="0.25">
      <c r="B86" t="s">
        <v>168</v>
      </c>
      <c r="C86" t="s">
        <v>15</v>
      </c>
      <c r="D86">
        <v>25</v>
      </c>
      <c r="E86" t="s">
        <v>16</v>
      </c>
      <c r="F86" s="4">
        <v>44322</v>
      </c>
      <c r="G86" t="s">
        <v>19</v>
      </c>
      <c r="H86" s="5">
        <v>65700</v>
      </c>
    </row>
    <row r="87" spans="2:8" x14ac:dyDescent="0.25">
      <c r="B87" t="s">
        <v>135</v>
      </c>
      <c r="C87" t="s">
        <v>8</v>
      </c>
      <c r="D87">
        <v>33</v>
      </c>
      <c r="E87" t="s">
        <v>42</v>
      </c>
      <c r="F87" s="4">
        <v>44313</v>
      </c>
      <c r="G87" t="s">
        <v>12</v>
      </c>
      <c r="H87" s="5">
        <v>75480</v>
      </c>
    </row>
    <row r="88" spans="2:8" x14ac:dyDescent="0.25">
      <c r="B88" t="s">
        <v>174</v>
      </c>
      <c r="C88" t="s">
        <v>15</v>
      </c>
      <c r="D88">
        <v>33</v>
      </c>
      <c r="E88" t="s">
        <v>16</v>
      </c>
      <c r="F88" s="4">
        <v>44448</v>
      </c>
      <c r="G88" t="s">
        <v>12</v>
      </c>
      <c r="H88" s="5">
        <v>53870</v>
      </c>
    </row>
    <row r="89" spans="2:8" x14ac:dyDescent="0.25">
      <c r="B89" t="s">
        <v>141</v>
      </c>
      <c r="C89" t="s">
        <v>8</v>
      </c>
      <c r="D89">
        <v>36</v>
      </c>
      <c r="E89" t="s">
        <v>16</v>
      </c>
      <c r="F89" s="4">
        <v>44433</v>
      </c>
      <c r="G89" t="s">
        <v>19</v>
      </c>
      <c r="H89" s="5">
        <v>78540</v>
      </c>
    </row>
    <row r="90" spans="2:8" x14ac:dyDescent="0.25">
      <c r="B90" t="s">
        <v>193</v>
      </c>
      <c r="C90" t="s">
        <v>15</v>
      </c>
      <c r="D90">
        <v>19</v>
      </c>
      <c r="E90" t="s">
        <v>16</v>
      </c>
      <c r="F90" s="4">
        <v>44218</v>
      </c>
      <c r="G90" t="s">
        <v>9</v>
      </c>
      <c r="H90" s="5">
        <v>58960</v>
      </c>
    </row>
    <row r="91" spans="2:8" x14ac:dyDescent="0.25">
      <c r="B91" t="s">
        <v>162</v>
      </c>
      <c r="C91" t="s">
        <v>15</v>
      </c>
      <c r="D91">
        <v>46</v>
      </c>
      <c r="E91" t="s">
        <v>16</v>
      </c>
      <c r="F91" s="4">
        <v>44697</v>
      </c>
      <c r="G91" t="s">
        <v>9</v>
      </c>
      <c r="H91" s="5">
        <v>70610</v>
      </c>
    </row>
    <row r="92" spans="2:8" x14ac:dyDescent="0.25">
      <c r="B92" t="s">
        <v>171</v>
      </c>
      <c r="C92" t="s">
        <v>15</v>
      </c>
      <c r="D92">
        <v>33</v>
      </c>
      <c r="E92" t="s">
        <v>16</v>
      </c>
      <c r="F92" s="4">
        <v>44181</v>
      </c>
      <c r="G92" t="s">
        <v>21</v>
      </c>
      <c r="H92" s="5">
        <v>59430</v>
      </c>
    </row>
    <row r="93" spans="2:8" x14ac:dyDescent="0.25">
      <c r="B93" t="s">
        <v>144</v>
      </c>
      <c r="C93" t="s">
        <v>15</v>
      </c>
      <c r="D93">
        <v>33</v>
      </c>
      <c r="E93" t="s">
        <v>13</v>
      </c>
      <c r="F93" s="4">
        <v>44640</v>
      </c>
      <c r="G93" t="s">
        <v>9</v>
      </c>
      <c r="H93" s="5">
        <v>48530</v>
      </c>
    </row>
    <row r="94" spans="2:8" x14ac:dyDescent="0.25">
      <c r="B94" t="s">
        <v>163</v>
      </c>
      <c r="C94" t="s">
        <v>8</v>
      </c>
      <c r="D94">
        <v>33</v>
      </c>
      <c r="E94" t="s">
        <v>16</v>
      </c>
      <c r="F94" s="4">
        <v>44129</v>
      </c>
      <c r="G94" t="s">
        <v>12</v>
      </c>
      <c r="H94" s="5">
        <v>96140</v>
      </c>
    </row>
    <row r="95" spans="2:8" x14ac:dyDescent="0.25">
      <c r="B95" t="s">
        <v>156</v>
      </c>
      <c r="C95" t="s">
        <v>15</v>
      </c>
      <c r="D95">
        <v>20</v>
      </c>
      <c r="E95" t="s">
        <v>16</v>
      </c>
      <c r="F95" s="4">
        <v>44122</v>
      </c>
      <c r="G95" t="s">
        <v>12</v>
      </c>
      <c r="H95" s="5">
        <v>112650</v>
      </c>
    </row>
    <row r="96" spans="2:8" x14ac:dyDescent="0.25">
      <c r="B96" t="s">
        <v>176</v>
      </c>
      <c r="C96" t="s">
        <v>8</v>
      </c>
      <c r="D96">
        <v>32</v>
      </c>
      <c r="E96" t="s">
        <v>13</v>
      </c>
      <c r="F96" s="4">
        <v>44293</v>
      </c>
      <c r="G96" t="s">
        <v>12</v>
      </c>
      <c r="H96" s="5">
        <v>43840</v>
      </c>
    </row>
    <row r="97" spans="2:8" x14ac:dyDescent="0.25">
      <c r="B97" t="s">
        <v>143</v>
      </c>
      <c r="C97" t="s">
        <v>15</v>
      </c>
      <c r="D97">
        <v>31</v>
      </c>
      <c r="E97" t="s">
        <v>16</v>
      </c>
      <c r="F97" s="4">
        <v>44663</v>
      </c>
      <c r="G97" t="s">
        <v>9</v>
      </c>
      <c r="H97" s="5">
        <v>103550</v>
      </c>
    </row>
    <row r="98" spans="2:8" x14ac:dyDescent="0.25">
      <c r="B98" t="s">
        <v>201</v>
      </c>
      <c r="C98" t="s">
        <v>8</v>
      </c>
      <c r="D98">
        <v>32</v>
      </c>
      <c r="E98" t="s">
        <v>16</v>
      </c>
      <c r="F98" s="4">
        <v>44339</v>
      </c>
      <c r="G98" t="s">
        <v>56</v>
      </c>
      <c r="H98" s="5">
        <v>45510</v>
      </c>
    </row>
    <row r="99" spans="2:8" x14ac:dyDescent="0.25">
      <c r="B99" t="s">
        <v>142</v>
      </c>
      <c r="D99">
        <v>37</v>
      </c>
      <c r="E99" t="s">
        <v>24</v>
      </c>
      <c r="F99" s="4">
        <v>44085</v>
      </c>
      <c r="G99" t="s">
        <v>21</v>
      </c>
      <c r="H99" s="5">
        <v>115440</v>
      </c>
    </row>
    <row r="100" spans="2:8" x14ac:dyDescent="0.25">
      <c r="B100" t="s">
        <v>202</v>
      </c>
      <c r="C100" t="s">
        <v>8</v>
      </c>
      <c r="D100">
        <v>38</v>
      </c>
      <c r="E100" t="s">
        <v>13</v>
      </c>
      <c r="F100" s="4">
        <v>44268</v>
      </c>
      <c r="G100" t="s">
        <v>19</v>
      </c>
      <c r="H100" s="5">
        <v>56870</v>
      </c>
    </row>
    <row r="101" spans="2:8" x14ac:dyDescent="0.25">
      <c r="B101" t="s">
        <v>169</v>
      </c>
      <c r="C101" t="s">
        <v>8</v>
      </c>
      <c r="D101">
        <v>25</v>
      </c>
      <c r="E101" t="s">
        <v>16</v>
      </c>
      <c r="F101" s="4">
        <v>44144</v>
      </c>
      <c r="G101" t="s">
        <v>19</v>
      </c>
      <c r="H101" s="5">
        <v>92700</v>
      </c>
    </row>
    <row r="102" spans="2:8" x14ac:dyDescent="0.25">
      <c r="B102" t="s">
        <v>145</v>
      </c>
      <c r="D102">
        <v>32</v>
      </c>
      <c r="E102" t="s">
        <v>16</v>
      </c>
      <c r="F102" s="4">
        <v>44713</v>
      </c>
      <c r="G102" t="s">
        <v>12</v>
      </c>
      <c r="H102" s="5">
        <v>91310</v>
      </c>
    </row>
    <row r="103" spans="2:8" x14ac:dyDescent="0.25">
      <c r="B103" t="s">
        <v>115</v>
      </c>
      <c r="C103" t="s">
        <v>15</v>
      </c>
      <c r="D103">
        <v>33</v>
      </c>
      <c r="E103" t="s">
        <v>16</v>
      </c>
      <c r="F103" s="4">
        <v>44324</v>
      </c>
      <c r="G103" t="s">
        <v>19</v>
      </c>
      <c r="H103" s="5">
        <v>74550</v>
      </c>
    </row>
    <row r="104" spans="2:8" x14ac:dyDescent="0.25">
      <c r="B104" t="s">
        <v>128</v>
      </c>
      <c r="C104" t="s">
        <v>15</v>
      </c>
      <c r="D104">
        <v>25</v>
      </c>
      <c r="E104" t="s">
        <v>13</v>
      </c>
      <c r="F104" s="4">
        <v>44665</v>
      </c>
      <c r="G104" t="s">
        <v>9</v>
      </c>
      <c r="H104" s="5">
        <v>109190</v>
      </c>
    </row>
    <row r="105" spans="2:8" x14ac:dyDescent="0.25">
      <c r="B105" t="s">
        <v>194</v>
      </c>
      <c r="C105" t="s">
        <v>8</v>
      </c>
      <c r="D105">
        <v>40</v>
      </c>
      <c r="E105" t="s">
        <v>16</v>
      </c>
      <c r="F105" s="4">
        <v>44320</v>
      </c>
      <c r="G105" t="s">
        <v>12</v>
      </c>
      <c r="H105" s="5">
        <v>104410</v>
      </c>
    </row>
    <row r="106" spans="2:8" x14ac:dyDescent="0.25">
      <c r="B106" t="s">
        <v>177</v>
      </c>
      <c r="C106" t="s">
        <v>15</v>
      </c>
      <c r="D106">
        <v>30</v>
      </c>
      <c r="E106" t="s">
        <v>16</v>
      </c>
      <c r="F106" s="4">
        <v>44544</v>
      </c>
      <c r="G106" t="s">
        <v>21</v>
      </c>
      <c r="H106" s="5">
        <v>96800</v>
      </c>
    </row>
    <row r="107" spans="2:8" x14ac:dyDescent="0.25">
      <c r="B107" t="s">
        <v>123</v>
      </c>
      <c r="C107" t="s">
        <v>15</v>
      </c>
      <c r="D107">
        <v>28</v>
      </c>
      <c r="E107" t="s">
        <v>13</v>
      </c>
      <c r="F107" s="4">
        <v>43980</v>
      </c>
      <c r="G107" t="s">
        <v>21</v>
      </c>
      <c r="H107" s="5">
        <v>48170</v>
      </c>
    </row>
    <row r="108" spans="2:8" x14ac:dyDescent="0.25">
      <c r="B108" t="s">
        <v>140</v>
      </c>
      <c r="C108" t="s">
        <v>15</v>
      </c>
      <c r="D108">
        <v>21</v>
      </c>
      <c r="E108" t="s">
        <v>16</v>
      </c>
      <c r="F108" s="4">
        <v>44042</v>
      </c>
      <c r="G108" t="s">
        <v>9</v>
      </c>
      <c r="H108" s="5">
        <v>37920</v>
      </c>
    </row>
    <row r="109" spans="2:8" x14ac:dyDescent="0.25">
      <c r="B109" t="s">
        <v>178</v>
      </c>
      <c r="C109" t="s">
        <v>15</v>
      </c>
      <c r="D109">
        <v>34</v>
      </c>
      <c r="E109" t="s">
        <v>16</v>
      </c>
      <c r="F109" s="4">
        <v>44642</v>
      </c>
      <c r="G109" t="s">
        <v>9</v>
      </c>
      <c r="H109" s="5">
        <v>112650</v>
      </c>
    </row>
    <row r="110" spans="2:8" x14ac:dyDescent="0.25">
      <c r="B110" t="s">
        <v>165</v>
      </c>
      <c r="C110" t="s">
        <v>8</v>
      </c>
      <c r="D110">
        <v>34</v>
      </c>
      <c r="E110" t="s">
        <v>24</v>
      </c>
      <c r="F110" s="4">
        <v>44660</v>
      </c>
      <c r="G110" t="s">
        <v>19</v>
      </c>
      <c r="H110" s="5">
        <v>49630</v>
      </c>
    </row>
    <row r="111" spans="2:8" x14ac:dyDescent="0.25">
      <c r="B111" t="s">
        <v>199</v>
      </c>
      <c r="C111" t="s">
        <v>15</v>
      </c>
      <c r="D111">
        <v>36</v>
      </c>
      <c r="E111" t="s">
        <v>16</v>
      </c>
      <c r="F111" s="4">
        <v>43958</v>
      </c>
      <c r="G111" t="s">
        <v>12</v>
      </c>
      <c r="H111" s="5">
        <v>118840</v>
      </c>
    </row>
    <row r="112" spans="2:8" x14ac:dyDescent="0.25">
      <c r="B112" t="s">
        <v>159</v>
      </c>
      <c r="C112" t="s">
        <v>15</v>
      </c>
      <c r="D112">
        <v>30</v>
      </c>
      <c r="E112" t="s">
        <v>16</v>
      </c>
      <c r="F112" s="4">
        <v>44789</v>
      </c>
      <c r="G112" t="s">
        <v>12</v>
      </c>
      <c r="H112" s="5">
        <v>69710</v>
      </c>
    </row>
    <row r="113" spans="2:8" x14ac:dyDescent="0.25">
      <c r="B113" t="s">
        <v>197</v>
      </c>
      <c r="C113" t="s">
        <v>15</v>
      </c>
      <c r="D113">
        <v>20</v>
      </c>
      <c r="E113" t="s">
        <v>16</v>
      </c>
      <c r="F113" s="4">
        <v>44683</v>
      </c>
      <c r="G113" t="s">
        <v>9</v>
      </c>
      <c r="H113" s="5">
        <v>79570</v>
      </c>
    </row>
    <row r="114" spans="2:8" x14ac:dyDescent="0.25">
      <c r="B114" t="s">
        <v>154</v>
      </c>
      <c r="C114" t="s">
        <v>8</v>
      </c>
      <c r="D114">
        <v>22</v>
      </c>
      <c r="E114" t="s">
        <v>13</v>
      </c>
      <c r="F114" s="4">
        <v>44388</v>
      </c>
      <c r="G114" t="s">
        <v>9</v>
      </c>
      <c r="H114" s="5">
        <v>76900</v>
      </c>
    </row>
    <row r="115" spans="2:8" x14ac:dyDescent="0.25">
      <c r="B115" t="s">
        <v>203</v>
      </c>
      <c r="D115">
        <f>SUBTOTAL(101,India_Staff[Age])</f>
        <v>30.375</v>
      </c>
      <c r="H115">
        <f>SUBTOTAL(109,India_Staff[Salary])</f>
        <v>8757930</v>
      </c>
    </row>
  </sheetData>
  <conditionalFormatting sqref="B2:B115">
    <cfRule type="duplicateValues" dxfId="0" priority="1"/>
  </conditionalFormatting>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1F67F8-30B8-4C68-9F1C-C009716A4AF6}">
  <sheetPr>
    <tabColor rgb="FFFFC000"/>
  </sheetPr>
  <dimension ref="A1:P184"/>
  <sheetViews>
    <sheetView workbookViewId="0">
      <selection activeCell="L30" sqref="L30"/>
    </sheetView>
  </sheetViews>
  <sheetFormatPr defaultRowHeight="15" x14ac:dyDescent="0.25"/>
  <cols>
    <col min="1" max="1" width="30" bestFit="1" customWidth="1"/>
    <col min="2" max="2" width="10" bestFit="1" customWidth="1"/>
    <col min="3" max="3" width="14" bestFit="1" customWidth="1"/>
    <col min="4" max="4" width="6.7109375" bestFit="1" customWidth="1"/>
    <col min="5" max="5" width="14.28515625" bestFit="1" customWidth="1"/>
    <col min="6" max="6" width="18" style="6" bestFit="1" customWidth="1"/>
    <col min="7" max="7" width="12.28515625" bestFit="1" customWidth="1"/>
    <col min="8" max="8" width="10.28515625" bestFit="1" customWidth="1"/>
    <col min="9" max="9" width="10.42578125" style="7" bestFit="1" customWidth="1"/>
    <col min="10" max="10" width="9.7109375" style="7" bestFit="1" customWidth="1"/>
    <col min="11" max="11" width="19" style="7" bestFit="1" customWidth="1"/>
    <col min="12" max="12" width="19" style="7" customWidth="1"/>
    <col min="14" max="14" width="19" bestFit="1" customWidth="1"/>
    <col min="15" max="15" width="14.7109375" bestFit="1" customWidth="1"/>
    <col min="16" max="16" width="10.7109375" bestFit="1" customWidth="1"/>
  </cols>
  <sheetData>
    <row r="1" spans="1:16" x14ac:dyDescent="0.25">
      <c r="A1" t="s">
        <v>0</v>
      </c>
      <c r="B1" t="s">
        <v>1</v>
      </c>
      <c r="C1" t="s">
        <v>2</v>
      </c>
      <c r="D1" t="s">
        <v>3</v>
      </c>
      <c r="E1" t="s">
        <v>6</v>
      </c>
      <c r="F1" s="6" t="s">
        <v>4</v>
      </c>
      <c r="G1" t="s">
        <v>5</v>
      </c>
      <c r="H1" t="s">
        <v>204</v>
      </c>
      <c r="I1" s="7" t="s">
        <v>212</v>
      </c>
      <c r="J1" s="7" t="s">
        <v>227</v>
      </c>
      <c r="K1" s="7" t="s">
        <v>228</v>
      </c>
      <c r="N1" s="38" t="s">
        <v>217</v>
      </c>
      <c r="O1" s="38"/>
      <c r="P1" s="38"/>
    </row>
    <row r="2" spans="1:16" x14ac:dyDescent="0.25">
      <c r="A2" t="s">
        <v>152</v>
      </c>
      <c r="B2" t="s">
        <v>8</v>
      </c>
      <c r="C2" t="s">
        <v>56</v>
      </c>
      <c r="D2">
        <v>27</v>
      </c>
      <c r="E2" t="s">
        <v>16</v>
      </c>
      <c r="F2" s="6">
        <v>44061</v>
      </c>
      <c r="G2" s="5">
        <v>119110</v>
      </c>
      <c r="H2" t="s">
        <v>205</v>
      </c>
      <c r="I2" s="7">
        <f ca="1">(TODAY() - Staff[[#This Row],[Date Joined]]) / 365</f>
        <v>3.558904109589041</v>
      </c>
      <c r="J2" s="5">
        <f ca="1">IF(Staff[[#This Row],[Tenure]]&gt;2,3%,2%) * Staff[Salary]</f>
        <v>3573.2999999999997</v>
      </c>
      <c r="K2">
        <f>_xlfn.SWITCH(Staff[[#This Row],[Rating]], "Exceptional", 5, "Above Average", 4, "Average", 3, "Poor", 2, "Very Poor", 1)</f>
        <v>3</v>
      </c>
      <c r="N2" s="8" t="s">
        <v>208</v>
      </c>
      <c r="O2" s="8">
        <f>COUNTA(Staff[Name])</f>
        <v>183</v>
      </c>
      <c r="P2" s="8"/>
    </row>
    <row r="3" spans="1:16" x14ac:dyDescent="0.25">
      <c r="A3" t="s">
        <v>60</v>
      </c>
      <c r="B3" t="s">
        <v>8</v>
      </c>
      <c r="C3" t="s">
        <v>56</v>
      </c>
      <c r="D3">
        <v>27</v>
      </c>
      <c r="E3" t="s">
        <v>16</v>
      </c>
      <c r="F3" s="6">
        <v>44062</v>
      </c>
      <c r="G3" s="5">
        <v>119110</v>
      </c>
      <c r="H3" t="s">
        <v>207</v>
      </c>
      <c r="I3" s="7">
        <f ca="1">(TODAY() - Staff[[#This Row],[Date Joined]]) / 365</f>
        <v>3.5561643835616437</v>
      </c>
      <c r="J3" s="5">
        <f ca="1">IF(Staff[[#This Row],[Tenure]]&gt;2,3%,2%) * Staff[Salary]</f>
        <v>3573.2999999999997</v>
      </c>
      <c r="K3">
        <f>_xlfn.SWITCH(Staff[[#This Row],[Rating]], "Exceptional", 5, "Above Average", 4, "Average", 3, "Poor", 2, "Very Poor", 1)</f>
        <v>3</v>
      </c>
      <c r="N3" s="8" t="s">
        <v>209</v>
      </c>
      <c r="O3" s="9">
        <f>AVERAGE(Staff[Salary])</f>
        <v>77173.715846994543</v>
      </c>
      <c r="P3" s="9">
        <f>MEDIAN(G:G)</f>
        <v>75000</v>
      </c>
    </row>
    <row r="4" spans="1:16" x14ac:dyDescent="0.25">
      <c r="A4" t="s">
        <v>199</v>
      </c>
      <c r="B4" t="s">
        <v>15</v>
      </c>
      <c r="C4" t="s">
        <v>12</v>
      </c>
      <c r="D4">
        <v>36</v>
      </c>
      <c r="E4" t="s">
        <v>16</v>
      </c>
      <c r="F4" s="6">
        <v>44063</v>
      </c>
      <c r="G4" s="5">
        <v>118840</v>
      </c>
      <c r="H4" t="s">
        <v>205</v>
      </c>
      <c r="I4" s="7">
        <f ca="1">(TODAY() - Staff[[#This Row],[Date Joined]]) / 365</f>
        <v>3.5534246575342467</v>
      </c>
      <c r="J4" s="5">
        <f ca="1">IF(Staff[[#This Row],[Tenure]]&gt;2,3%,2%) * Staff[Salary]</f>
        <v>3565.2</v>
      </c>
      <c r="K4">
        <f>_xlfn.SWITCH(Staff[[#This Row],[Rating]], "Exceptional", 5, "Above Average", 4, "Average", 3, "Poor", 2, "Very Poor", 1)</f>
        <v>3</v>
      </c>
      <c r="N4" s="8" t="s">
        <v>210</v>
      </c>
      <c r="O4" s="27">
        <f>AVERAGE(D:D)</f>
        <v>30.42622950819672</v>
      </c>
      <c r="P4" s="8">
        <f>MEDIAN(D:D)</f>
        <v>30</v>
      </c>
    </row>
    <row r="5" spans="1:16" x14ac:dyDescent="0.25">
      <c r="A5" t="s">
        <v>106</v>
      </c>
      <c r="B5" t="s">
        <v>15</v>
      </c>
      <c r="C5" t="s">
        <v>12</v>
      </c>
      <c r="D5">
        <v>36</v>
      </c>
      <c r="E5" t="s">
        <v>16</v>
      </c>
      <c r="F5" s="6">
        <v>44064</v>
      </c>
      <c r="G5" s="5">
        <v>118840</v>
      </c>
      <c r="H5" t="s">
        <v>207</v>
      </c>
      <c r="I5" s="7">
        <f ca="1">(TODAY() - Staff[[#This Row],[Date Joined]]) / 365</f>
        <v>3.5506849315068494</v>
      </c>
      <c r="J5" s="5">
        <f ca="1">IF(Staff[[#This Row],[Tenure]]&gt;2,3%,2%) * Staff[Salary]</f>
        <v>3565.2</v>
      </c>
      <c r="K5">
        <f>_xlfn.SWITCH(Staff[[#This Row],[Rating]], "Exceptional", 5, "Above Average", 4, "Average", 3, "Poor", 2, "Very Poor", 1)</f>
        <v>3</v>
      </c>
      <c r="N5" s="8" t="s">
        <v>211</v>
      </c>
      <c r="O5" s="10">
        <f ca="1">AVERAGE(I:I)</f>
        <v>3.3095890410958906</v>
      </c>
      <c r="P5" s="8"/>
    </row>
    <row r="6" spans="1:16" x14ac:dyDescent="0.25">
      <c r="A6" t="s">
        <v>148</v>
      </c>
      <c r="B6" t="s">
        <v>8</v>
      </c>
      <c r="C6" t="s">
        <v>56</v>
      </c>
      <c r="D6">
        <v>37</v>
      </c>
      <c r="E6" t="s">
        <v>16</v>
      </c>
      <c r="F6" s="6">
        <v>44065</v>
      </c>
      <c r="G6" s="5">
        <v>118100</v>
      </c>
      <c r="H6" t="s">
        <v>205</v>
      </c>
      <c r="I6" s="7">
        <f ca="1">(TODAY() - Staff[[#This Row],[Date Joined]]) / 365</f>
        <v>3.547945205479452</v>
      </c>
      <c r="J6" s="5">
        <f ca="1">IF(Staff[[#This Row],[Tenure]]&gt;2,3%,2%) * Staff[Salary]</f>
        <v>3543</v>
      </c>
      <c r="K6">
        <f>_xlfn.SWITCH(Staff[[#This Row],[Rating]], "Exceptional", 5, "Above Average", 4, "Average", 3, "Poor", 2, "Very Poor", 1)</f>
        <v>3</v>
      </c>
      <c r="N6" s="8" t="s">
        <v>213</v>
      </c>
      <c r="O6" s="8"/>
      <c r="P6" s="8"/>
    </row>
    <row r="7" spans="1:16" x14ac:dyDescent="0.25">
      <c r="A7" t="s">
        <v>55</v>
      </c>
      <c r="B7" t="s">
        <v>8</v>
      </c>
      <c r="C7" t="s">
        <v>56</v>
      </c>
      <c r="D7">
        <v>37</v>
      </c>
      <c r="E7" t="s">
        <v>16</v>
      </c>
      <c r="F7" s="6">
        <v>44066</v>
      </c>
      <c r="G7" s="5">
        <v>118100</v>
      </c>
      <c r="H7" t="s">
        <v>207</v>
      </c>
      <c r="I7" s="7">
        <f ca="1">(TODAY() - Staff[[#This Row],[Date Joined]]) / 365</f>
        <v>3.5452054794520547</v>
      </c>
      <c r="J7" s="5">
        <f ca="1">IF(Staff[[#This Row],[Tenure]]&gt;2,3%,2%) * Staff[Salary]</f>
        <v>3543</v>
      </c>
      <c r="K7">
        <f>_xlfn.SWITCH(Staff[[#This Row],[Rating]], "Exceptional", 5, "Above Average", 4, "Average", 3, "Poor", 2, "Very Poor", 1)</f>
        <v>3</v>
      </c>
      <c r="N7" s="8" t="s">
        <v>214</v>
      </c>
      <c r="O7" s="8">
        <f>COUNTIFS(Staff[Gender],"Female")</f>
        <v>86</v>
      </c>
      <c r="P7" s="8"/>
    </row>
    <row r="8" spans="1:16" x14ac:dyDescent="0.25">
      <c r="A8" t="s">
        <v>134</v>
      </c>
      <c r="B8" t="s">
        <v>15</v>
      </c>
      <c r="C8" t="s">
        <v>9</v>
      </c>
      <c r="D8">
        <v>33</v>
      </c>
      <c r="E8" t="s">
        <v>16</v>
      </c>
      <c r="F8" s="6">
        <v>44067</v>
      </c>
      <c r="G8" s="5">
        <v>115920</v>
      </c>
      <c r="H8" t="s">
        <v>205</v>
      </c>
      <c r="I8" s="7">
        <f ca="1">(TODAY() - Staff[[#This Row],[Date Joined]]) / 365</f>
        <v>3.5424657534246577</v>
      </c>
      <c r="J8" s="5">
        <f ca="1">IF(Staff[[#This Row],[Tenure]]&gt;2,3%,2%) * Staff[Salary]</f>
        <v>3477.6</v>
      </c>
      <c r="K8">
        <f>_xlfn.SWITCH(Staff[[#This Row],[Rating]], "Exceptional", 5, "Above Average", 4, "Average", 3, "Poor", 2, "Very Poor", 1)</f>
        <v>3</v>
      </c>
      <c r="N8" s="8" t="s">
        <v>215</v>
      </c>
      <c r="O8" s="11">
        <f>O7/O2</f>
        <v>0.46994535519125685</v>
      </c>
      <c r="P8" s="8"/>
    </row>
    <row r="9" spans="1:16" x14ac:dyDescent="0.25">
      <c r="A9" t="s">
        <v>40</v>
      </c>
      <c r="B9" t="s">
        <v>15</v>
      </c>
      <c r="C9" t="s">
        <v>9</v>
      </c>
      <c r="D9">
        <v>33</v>
      </c>
      <c r="E9" t="s">
        <v>16</v>
      </c>
      <c r="F9" s="6">
        <v>44068</v>
      </c>
      <c r="G9" s="5">
        <v>115920</v>
      </c>
      <c r="H9" t="s">
        <v>207</v>
      </c>
      <c r="I9" s="7">
        <f ca="1">(TODAY() - Staff[[#This Row],[Date Joined]]) / 365</f>
        <v>3.5397260273972604</v>
      </c>
      <c r="J9" s="5">
        <f ca="1">IF(Staff[[#This Row],[Tenure]]&gt;2,3%,2%) * Staff[Salary]</f>
        <v>3477.6</v>
      </c>
      <c r="K9">
        <f>_xlfn.SWITCH(Staff[[#This Row],[Rating]], "Exceptional", 5, "Above Average", 4, "Average", 3, "Poor", 2, "Very Poor", 1)</f>
        <v>3</v>
      </c>
      <c r="N9" s="8" t="s">
        <v>216</v>
      </c>
      <c r="O9" s="8">
        <f>COUNTIFS(Staff[Salary],"&gt;90000")</f>
        <v>63</v>
      </c>
      <c r="P9" s="8"/>
    </row>
    <row r="10" spans="1:16" x14ac:dyDescent="0.25">
      <c r="A10" t="s">
        <v>142</v>
      </c>
      <c r="B10" t="s">
        <v>206</v>
      </c>
      <c r="C10" t="s">
        <v>21</v>
      </c>
      <c r="D10">
        <v>37</v>
      </c>
      <c r="E10" t="s">
        <v>24</v>
      </c>
      <c r="F10" s="6">
        <v>44069</v>
      </c>
      <c r="G10" s="5">
        <v>115440</v>
      </c>
      <c r="H10" t="s">
        <v>205</v>
      </c>
      <c r="I10" s="7">
        <f ca="1">(TODAY() - Staff[[#This Row],[Date Joined]]) / 365</f>
        <v>3.536986301369863</v>
      </c>
      <c r="J10" s="5">
        <f ca="1">IF(Staff[[#This Row],[Tenure]]&gt;2,3%,2%) * Staff[Salary]</f>
        <v>3463.2</v>
      </c>
      <c r="K10">
        <f>_xlfn.SWITCH(Staff[[#This Row],[Rating]], "Exceptional", 5, "Above Average", 4, "Average", 3, "Poor", 2, "Very Poor", 1)</f>
        <v>2</v>
      </c>
    </row>
    <row r="11" spans="1:16" x14ac:dyDescent="0.25">
      <c r="A11" t="s">
        <v>49</v>
      </c>
      <c r="B11" t="s">
        <v>206</v>
      </c>
      <c r="C11" t="s">
        <v>21</v>
      </c>
      <c r="D11">
        <v>37</v>
      </c>
      <c r="E11" t="s">
        <v>24</v>
      </c>
      <c r="F11" s="6">
        <v>44070</v>
      </c>
      <c r="G11" s="5">
        <v>115440</v>
      </c>
      <c r="H11" t="s">
        <v>207</v>
      </c>
      <c r="I11" s="7">
        <f ca="1">(TODAY() - Staff[[#This Row],[Date Joined]]) / 365</f>
        <v>3.5342465753424657</v>
      </c>
      <c r="J11" s="5">
        <f ca="1">IF(Staff[[#This Row],[Tenure]]&gt;2,3%,2%) * Staff[Salary]</f>
        <v>3463.2</v>
      </c>
      <c r="K11">
        <f>_xlfn.SWITCH(Staff[[#This Row],[Rating]], "Exceptional", 5, "Above Average", 4, "Average", 3, "Poor", 2, "Very Poor", 1)</f>
        <v>2</v>
      </c>
    </row>
    <row r="12" spans="1:16" x14ac:dyDescent="0.25">
      <c r="A12" t="s">
        <v>175</v>
      </c>
      <c r="B12" t="s">
        <v>8</v>
      </c>
      <c r="C12" t="s">
        <v>9</v>
      </c>
      <c r="D12">
        <v>36</v>
      </c>
      <c r="E12" t="s">
        <v>16</v>
      </c>
      <c r="F12" s="6">
        <v>44071</v>
      </c>
      <c r="G12" s="5">
        <v>114890</v>
      </c>
      <c r="H12" t="s">
        <v>205</v>
      </c>
      <c r="I12" s="7">
        <f ca="1">(TODAY() - Staff[[#This Row],[Date Joined]]) / 365</f>
        <v>3.5315068493150683</v>
      </c>
      <c r="J12" s="5">
        <f ca="1">IF(Staff[[#This Row],[Tenure]]&gt;2,3%,2%) * Staff[Salary]</f>
        <v>3446.7</v>
      </c>
      <c r="K12">
        <f>_xlfn.SWITCH(Staff[[#This Row],[Rating]], "Exceptional", 5, "Above Average", 4, "Average", 3, "Poor", 2, "Very Poor", 1)</f>
        <v>3</v>
      </c>
      <c r="N12" s="38" t="s">
        <v>218</v>
      </c>
      <c r="O12" s="38"/>
    </row>
    <row r="13" spans="1:16" x14ac:dyDescent="0.25">
      <c r="A13" t="s">
        <v>83</v>
      </c>
      <c r="B13" t="s">
        <v>8</v>
      </c>
      <c r="C13" t="s">
        <v>9</v>
      </c>
      <c r="D13">
        <v>36</v>
      </c>
      <c r="E13" t="s">
        <v>16</v>
      </c>
      <c r="F13" s="6">
        <v>44072</v>
      </c>
      <c r="G13" s="5">
        <v>114890</v>
      </c>
      <c r="H13" t="s">
        <v>207</v>
      </c>
      <c r="I13" s="7">
        <f ca="1">(TODAY() - Staff[[#This Row],[Date Joined]]) / 365</f>
        <v>3.5287671232876714</v>
      </c>
      <c r="J13" s="5">
        <f ca="1">IF(Staff[[#This Row],[Tenure]]&gt;2,3%,2%) * Staff[Salary]</f>
        <v>3446.7</v>
      </c>
      <c r="K13">
        <f>_xlfn.SWITCH(Staff[[#This Row],[Rating]], "Exceptional", 5, "Above Average", 4, "Average", 3, "Poor", 2, "Very Poor", 1)</f>
        <v>3</v>
      </c>
      <c r="N13" s="39" t="s">
        <v>197</v>
      </c>
      <c r="O13" s="39"/>
    </row>
    <row r="14" spans="1:16" x14ac:dyDescent="0.25">
      <c r="A14" t="s">
        <v>114</v>
      </c>
      <c r="B14" t="s">
        <v>8</v>
      </c>
      <c r="C14" t="s">
        <v>12</v>
      </c>
      <c r="D14">
        <v>44</v>
      </c>
      <c r="E14" t="s">
        <v>16</v>
      </c>
      <c r="F14" s="6">
        <v>44073</v>
      </c>
      <c r="G14" s="5">
        <v>114870</v>
      </c>
      <c r="H14" t="s">
        <v>205</v>
      </c>
      <c r="I14" s="7">
        <f ca="1">(TODAY() - Staff[[#This Row],[Date Joined]]) / 365</f>
        <v>3.526027397260274</v>
      </c>
      <c r="J14" s="5">
        <f ca="1">IF(Staff[[#This Row],[Tenure]]&gt;2,3%,2%) * Staff[Salary]</f>
        <v>3446.1</v>
      </c>
      <c r="K14">
        <f>_xlfn.SWITCH(Staff[[#This Row],[Rating]], "Exceptional", 5, "Above Average", 4, "Average", 3, "Poor", 2, "Very Poor", 1)</f>
        <v>3</v>
      </c>
      <c r="N14" s="8" t="s">
        <v>1</v>
      </c>
      <c r="O14" s="12" t="str">
        <f>VLOOKUP($N$13,Staff[],2,FALSE)</f>
        <v>Male</v>
      </c>
    </row>
    <row r="15" spans="1:16" x14ac:dyDescent="0.25">
      <c r="A15" t="s">
        <v>17</v>
      </c>
      <c r="B15" t="s">
        <v>8</v>
      </c>
      <c r="C15" t="s">
        <v>12</v>
      </c>
      <c r="D15">
        <v>43</v>
      </c>
      <c r="E15" t="s">
        <v>16</v>
      </c>
      <c r="F15" s="6">
        <v>44074</v>
      </c>
      <c r="G15" s="5">
        <v>114870</v>
      </c>
      <c r="H15" t="s">
        <v>207</v>
      </c>
      <c r="I15" s="7">
        <f ca="1">(TODAY() - Staff[[#This Row],[Date Joined]]) / 365</f>
        <v>3.5232876712328767</v>
      </c>
      <c r="J15" s="5">
        <f ca="1">IF(Staff[[#This Row],[Tenure]]&gt;2,3%,2%) * Staff[Salary]</f>
        <v>3446.1</v>
      </c>
      <c r="K15">
        <f>_xlfn.SWITCH(Staff[[#This Row],[Rating]], "Exceptional", 5, "Above Average", 4, "Average", 3, "Poor", 2, "Very Poor", 1)</f>
        <v>3</v>
      </c>
      <c r="N15" s="8" t="s">
        <v>2</v>
      </c>
      <c r="O15" s="12" t="str">
        <f>VLOOKUP($N$13,Staff[],3,FALSE)</f>
        <v>Procurement</v>
      </c>
    </row>
    <row r="16" spans="1:16" x14ac:dyDescent="0.25">
      <c r="A16" t="s">
        <v>147</v>
      </c>
      <c r="B16" t="s">
        <v>8</v>
      </c>
      <c r="C16" t="s">
        <v>9</v>
      </c>
      <c r="D16">
        <v>30</v>
      </c>
      <c r="E16" t="s">
        <v>16</v>
      </c>
      <c r="F16" s="6">
        <v>44075</v>
      </c>
      <c r="G16" s="5">
        <v>114180</v>
      </c>
      <c r="H16" t="s">
        <v>205</v>
      </c>
      <c r="I16" s="7">
        <f ca="1">(TODAY() - Staff[[#This Row],[Date Joined]]) / 365</f>
        <v>3.5205479452054793</v>
      </c>
      <c r="J16" s="5">
        <f ca="1">IF(Staff[[#This Row],[Tenure]]&gt;2,3%,2%) * Staff[Salary]</f>
        <v>3425.4</v>
      </c>
      <c r="K16">
        <f>_xlfn.SWITCH(Staff[[#This Row],[Rating]], "Exceptional", 5, "Above Average", 4, "Average", 3, "Poor", 2, "Very Poor", 1)</f>
        <v>3</v>
      </c>
      <c r="N16" s="8" t="s">
        <v>3</v>
      </c>
      <c r="O16" s="12">
        <f>VLOOKUP($N$13,Staff[],4,FALSE)</f>
        <v>20</v>
      </c>
    </row>
    <row r="17" spans="1:15" x14ac:dyDescent="0.25">
      <c r="A17" t="s">
        <v>54</v>
      </c>
      <c r="B17" t="s">
        <v>8</v>
      </c>
      <c r="C17" t="s">
        <v>9</v>
      </c>
      <c r="D17">
        <v>30</v>
      </c>
      <c r="E17" t="s">
        <v>16</v>
      </c>
      <c r="F17" s="6">
        <v>44076</v>
      </c>
      <c r="G17" s="5">
        <v>114180</v>
      </c>
      <c r="H17" t="s">
        <v>207</v>
      </c>
      <c r="I17" s="7">
        <f ca="1">(TODAY() - Staff[[#This Row],[Date Joined]]) / 365</f>
        <v>3.5178082191780824</v>
      </c>
      <c r="J17" s="5">
        <f ca="1">IF(Staff[[#This Row],[Tenure]]&gt;2,3%,2%) * Staff[Salary]</f>
        <v>3425.4</v>
      </c>
      <c r="K17">
        <f>_xlfn.SWITCH(Staff[[#This Row],[Rating]], "Exceptional", 5, "Above Average", 4, "Average", 3, "Poor", 2, "Very Poor", 1)</f>
        <v>3</v>
      </c>
      <c r="N17" s="8" t="s">
        <v>6</v>
      </c>
      <c r="O17" s="12" t="str">
        <f>VLOOKUP($N$13,Staff[],5,FALSE)</f>
        <v>Average</v>
      </c>
    </row>
    <row r="18" spans="1:15" x14ac:dyDescent="0.25">
      <c r="A18" t="s">
        <v>191</v>
      </c>
      <c r="B18" t="s">
        <v>15</v>
      </c>
      <c r="C18" t="s">
        <v>9</v>
      </c>
      <c r="D18">
        <v>27</v>
      </c>
      <c r="E18" t="s">
        <v>42</v>
      </c>
      <c r="F18" s="6">
        <v>44077</v>
      </c>
      <c r="G18" s="5">
        <v>113280</v>
      </c>
      <c r="H18" t="s">
        <v>205</v>
      </c>
      <c r="I18" s="7">
        <f ca="1">(TODAY() - Staff[[#This Row],[Date Joined]]) / 365</f>
        <v>3.515068493150685</v>
      </c>
      <c r="J18" s="5">
        <f ca="1">IF(Staff[[#This Row],[Tenure]]&gt;2,3%,2%) * Staff[Salary]</f>
        <v>3398.4</v>
      </c>
      <c r="K18">
        <f>_xlfn.SWITCH(Staff[[#This Row],[Rating]], "Exceptional", 5, "Above Average", 4, "Average", 3, "Poor", 2, "Very Poor", 1)</f>
        <v>1</v>
      </c>
      <c r="N18" s="8" t="s">
        <v>4</v>
      </c>
      <c r="O18" s="13">
        <f>VLOOKUP($N$13,Staff[],6,FALSE)</f>
        <v>44136</v>
      </c>
    </row>
    <row r="19" spans="1:15" x14ac:dyDescent="0.25">
      <c r="A19" t="s">
        <v>98</v>
      </c>
      <c r="B19" t="s">
        <v>15</v>
      </c>
      <c r="C19" t="s">
        <v>9</v>
      </c>
      <c r="D19">
        <v>27</v>
      </c>
      <c r="E19" t="s">
        <v>42</v>
      </c>
      <c r="F19" s="6">
        <v>44078</v>
      </c>
      <c r="G19" s="5">
        <v>113280</v>
      </c>
      <c r="H19" t="s">
        <v>207</v>
      </c>
      <c r="I19" s="7">
        <f ca="1">(TODAY() - Staff[[#This Row],[Date Joined]]) / 365</f>
        <v>3.5123287671232877</v>
      </c>
      <c r="J19" s="5">
        <f ca="1">IF(Staff[[#This Row],[Tenure]]&gt;2,3%,2%) * Staff[Salary]</f>
        <v>3398.4</v>
      </c>
      <c r="K19">
        <f>_xlfn.SWITCH(Staff[[#This Row],[Rating]], "Exceptional", 5, "Above Average", 4, "Average", 3, "Poor", 2, "Very Poor", 1)</f>
        <v>1</v>
      </c>
      <c r="N19" s="8" t="s">
        <v>5</v>
      </c>
      <c r="O19" s="25">
        <f>VLOOKUP($N$13,Staff[],7,FALSE)</f>
        <v>79570</v>
      </c>
    </row>
    <row r="20" spans="1:15" x14ac:dyDescent="0.25">
      <c r="A20" t="s">
        <v>150</v>
      </c>
      <c r="B20" t="s">
        <v>15</v>
      </c>
      <c r="C20" t="s">
        <v>19</v>
      </c>
      <c r="D20">
        <v>22</v>
      </c>
      <c r="E20" t="s">
        <v>13</v>
      </c>
      <c r="F20" s="6">
        <v>44079</v>
      </c>
      <c r="G20" s="5">
        <v>112780</v>
      </c>
      <c r="H20" t="s">
        <v>205</v>
      </c>
      <c r="I20" s="7">
        <f ca="1">(TODAY() - Staff[[#This Row],[Date Joined]]) / 365</f>
        <v>3.5095890410958903</v>
      </c>
      <c r="J20" s="5">
        <f ca="1">IF(Staff[[#This Row],[Tenure]]&gt;2,3%,2%) * Staff[Salary]</f>
        <v>3383.4</v>
      </c>
      <c r="K20">
        <f>_xlfn.SWITCH(Staff[[#This Row],[Rating]], "Exceptional", 5, "Above Average", 4, "Average", 3, "Poor", 2, "Very Poor", 1)</f>
        <v>4</v>
      </c>
      <c r="N20" s="8" t="s">
        <v>204</v>
      </c>
      <c r="O20" s="12" t="str">
        <f>VLOOKUP($N$13,Staff[],8,FALSE)</f>
        <v>IND</v>
      </c>
    </row>
    <row r="21" spans="1:15" x14ac:dyDescent="0.25">
      <c r="A21" t="s">
        <v>58</v>
      </c>
      <c r="B21" t="s">
        <v>15</v>
      </c>
      <c r="C21" t="s">
        <v>19</v>
      </c>
      <c r="D21">
        <v>22</v>
      </c>
      <c r="E21" t="s">
        <v>13</v>
      </c>
      <c r="F21" s="6">
        <v>44080</v>
      </c>
      <c r="G21" s="5">
        <v>112780</v>
      </c>
      <c r="H21" t="s">
        <v>207</v>
      </c>
      <c r="I21" s="7">
        <f ca="1">(TODAY() - Staff[[#This Row],[Date Joined]]) / 365</f>
        <v>3.506849315068493</v>
      </c>
      <c r="J21" s="5">
        <f ca="1">IF(Staff[[#This Row],[Tenure]]&gt;2,3%,2%) * Staff[Salary]</f>
        <v>3383.4</v>
      </c>
      <c r="K21">
        <f>_xlfn.SWITCH(Staff[[#This Row],[Rating]], "Exceptional", 5, "Above Average", 4, "Average", 3, "Poor", 2, "Very Poor", 1)</f>
        <v>4</v>
      </c>
    </row>
    <row r="22" spans="1:15" x14ac:dyDescent="0.25">
      <c r="A22" t="s">
        <v>156</v>
      </c>
      <c r="B22" t="s">
        <v>15</v>
      </c>
      <c r="C22" t="s">
        <v>12</v>
      </c>
      <c r="D22">
        <v>20</v>
      </c>
      <c r="E22" t="s">
        <v>16</v>
      </c>
      <c r="F22" s="6">
        <v>44081</v>
      </c>
      <c r="G22" s="5">
        <v>112650</v>
      </c>
      <c r="H22" t="s">
        <v>205</v>
      </c>
      <c r="I22" s="7">
        <f ca="1">(TODAY() - Staff[[#This Row],[Date Joined]]) / 365</f>
        <v>3.504109589041096</v>
      </c>
      <c r="J22" s="17">
        <f ca="1">IF(Staff[[#This Row],[Tenure]]&gt;2,3%,2%) * Staff[Salary]</f>
        <v>3379.5</v>
      </c>
      <c r="K22">
        <f>_xlfn.SWITCH(Staff[[#This Row],[Rating]], "Exceptional", 5, "Above Average", 4, "Average", 3, "Poor", 2, "Very Poor", 1)</f>
        <v>3</v>
      </c>
    </row>
    <row r="23" spans="1:15" x14ac:dyDescent="0.25">
      <c r="A23" t="s">
        <v>178</v>
      </c>
      <c r="B23" t="s">
        <v>15</v>
      </c>
      <c r="C23" t="s">
        <v>9</v>
      </c>
      <c r="D23">
        <v>34</v>
      </c>
      <c r="E23" t="s">
        <v>16</v>
      </c>
      <c r="F23" s="6">
        <v>44082</v>
      </c>
      <c r="G23" s="5">
        <v>112650</v>
      </c>
      <c r="H23" t="s">
        <v>205</v>
      </c>
      <c r="I23" s="7">
        <f ca="1">(TODAY() - Staff[[#This Row],[Date Joined]]) / 365</f>
        <v>3.5013698630136987</v>
      </c>
      <c r="J23" s="5">
        <f ca="1">IF(Staff[[#This Row],[Tenure]]&gt;2,3%,2%) * Staff[Salary]</f>
        <v>3379.5</v>
      </c>
      <c r="K23">
        <f>_xlfn.SWITCH(Staff[[#This Row],[Rating]], "Exceptional", 5, "Above Average", 4, "Average", 3, "Poor", 2, "Very Poor", 1)</f>
        <v>3</v>
      </c>
    </row>
    <row r="24" spans="1:15" x14ac:dyDescent="0.25">
      <c r="A24" t="s">
        <v>64</v>
      </c>
      <c r="B24" t="s">
        <v>15</v>
      </c>
      <c r="C24" t="s">
        <v>12</v>
      </c>
      <c r="D24">
        <v>20</v>
      </c>
      <c r="E24" t="s">
        <v>16</v>
      </c>
      <c r="F24" s="6">
        <v>44083</v>
      </c>
      <c r="G24" s="5">
        <v>112650</v>
      </c>
      <c r="H24" t="s">
        <v>207</v>
      </c>
      <c r="I24" s="7">
        <f ca="1">(TODAY() - Staff[[#This Row],[Date Joined]]) / 365</f>
        <v>3.4986301369863013</v>
      </c>
      <c r="J24" s="5">
        <f ca="1">IF(Staff[[#This Row],[Tenure]]&gt;2,3%,2%) * Staff[Salary]</f>
        <v>3379.5</v>
      </c>
      <c r="K24">
        <f>_xlfn.SWITCH(Staff[[#This Row],[Rating]], "Exceptional", 5, "Above Average", 4, "Average", 3, "Poor", 2, "Very Poor", 1)</f>
        <v>3</v>
      </c>
    </row>
    <row r="25" spans="1:15" x14ac:dyDescent="0.25">
      <c r="A25" t="s">
        <v>173</v>
      </c>
      <c r="B25" t="s">
        <v>8</v>
      </c>
      <c r="C25" t="s">
        <v>9</v>
      </c>
      <c r="D25">
        <v>30</v>
      </c>
      <c r="E25" t="s">
        <v>16</v>
      </c>
      <c r="F25" s="6">
        <v>44084</v>
      </c>
      <c r="G25" s="5">
        <v>112570</v>
      </c>
      <c r="H25" t="s">
        <v>205</v>
      </c>
      <c r="I25" s="7">
        <f ca="1">(TODAY() - Staff[[#This Row],[Date Joined]]) / 365</f>
        <v>3.495890410958904</v>
      </c>
      <c r="J25" s="5">
        <f ca="1">IF(Staff[[#This Row],[Tenure]]&gt;2,3%,2%) * Staff[Salary]</f>
        <v>3377.1</v>
      </c>
      <c r="K25">
        <f>_xlfn.SWITCH(Staff[[#This Row],[Rating]], "Exceptional", 5, "Above Average", 4, "Average", 3, "Poor", 2, "Very Poor", 1)</f>
        <v>3</v>
      </c>
    </row>
    <row r="26" spans="1:15" x14ac:dyDescent="0.25">
      <c r="A26" t="s">
        <v>81</v>
      </c>
      <c r="B26" t="s">
        <v>8</v>
      </c>
      <c r="C26" t="s">
        <v>9</v>
      </c>
      <c r="D26">
        <v>30</v>
      </c>
      <c r="E26" t="s">
        <v>16</v>
      </c>
      <c r="F26" s="6">
        <v>44085</v>
      </c>
      <c r="G26" s="5">
        <v>112570</v>
      </c>
      <c r="H26" t="s">
        <v>207</v>
      </c>
      <c r="I26" s="7">
        <f ca="1">(TODAY() - Staff[[#This Row],[Date Joined]]) / 365</f>
        <v>3.493150684931507</v>
      </c>
      <c r="J26" s="5">
        <f ca="1">IF(Staff[[#This Row],[Tenure]]&gt;2,3%,2%) * Staff[Salary]</f>
        <v>3377.1</v>
      </c>
      <c r="K26">
        <f>_xlfn.SWITCH(Staff[[#This Row],[Rating]], "Exceptional", 5, "Above Average", 4, "Average", 3, "Poor", 2, "Very Poor", 1)</f>
        <v>3</v>
      </c>
    </row>
    <row r="27" spans="1:15" x14ac:dyDescent="0.25">
      <c r="A27" t="s">
        <v>180</v>
      </c>
      <c r="B27" t="s">
        <v>15</v>
      </c>
      <c r="C27" t="s">
        <v>12</v>
      </c>
      <c r="D27">
        <v>29</v>
      </c>
      <c r="E27" t="s">
        <v>24</v>
      </c>
      <c r="F27" s="6">
        <v>44086</v>
      </c>
      <c r="G27" s="5">
        <v>112110</v>
      </c>
      <c r="H27" t="s">
        <v>205</v>
      </c>
      <c r="I27" s="7">
        <f ca="1">(TODAY() - Staff[[#This Row],[Date Joined]]) / 365</f>
        <v>3.4904109589041097</v>
      </c>
      <c r="J27" s="5">
        <f ca="1">IF(Staff[[#This Row],[Tenure]]&gt;2,3%,2%) * Staff[Salary]</f>
        <v>3363.2999999999997</v>
      </c>
      <c r="K27">
        <f>_xlfn.SWITCH(Staff[[#This Row],[Rating]], "Exceptional", 5, "Above Average", 4, "Average", 3, "Poor", 2, "Very Poor", 1)</f>
        <v>2</v>
      </c>
    </row>
    <row r="28" spans="1:15" x14ac:dyDescent="0.25">
      <c r="A28" t="s">
        <v>87</v>
      </c>
      <c r="B28" t="s">
        <v>15</v>
      </c>
      <c r="C28" t="s">
        <v>12</v>
      </c>
      <c r="D28">
        <v>29</v>
      </c>
      <c r="E28" t="s">
        <v>24</v>
      </c>
      <c r="F28" s="6">
        <v>44087</v>
      </c>
      <c r="G28" s="5">
        <v>112110</v>
      </c>
      <c r="H28" t="s">
        <v>207</v>
      </c>
      <c r="I28" s="7">
        <f ca="1">(TODAY() - Staff[[#This Row],[Date Joined]]) / 365</f>
        <v>3.4876712328767123</v>
      </c>
      <c r="J28" s="5">
        <f ca="1">IF(Staff[[#This Row],[Tenure]]&gt;2,3%,2%) * Staff[Salary]</f>
        <v>3363.2999999999997</v>
      </c>
      <c r="K28">
        <f>_xlfn.SWITCH(Staff[[#This Row],[Rating]], "Exceptional", 5, "Above Average", 4, "Average", 3, "Poor", 2, "Very Poor", 1)</f>
        <v>2</v>
      </c>
    </row>
    <row r="29" spans="1:15" x14ac:dyDescent="0.25">
      <c r="A29" t="s">
        <v>128</v>
      </c>
      <c r="B29" t="s">
        <v>15</v>
      </c>
      <c r="C29" t="s">
        <v>9</v>
      </c>
      <c r="D29">
        <v>25</v>
      </c>
      <c r="E29" t="s">
        <v>13</v>
      </c>
      <c r="F29" s="6">
        <v>44088</v>
      </c>
      <c r="G29" s="5">
        <v>109190</v>
      </c>
      <c r="H29" t="s">
        <v>205</v>
      </c>
      <c r="I29" s="7">
        <f ca="1">(TODAY() - Staff[[#This Row],[Date Joined]]) / 365</f>
        <v>3.484931506849315</v>
      </c>
      <c r="J29" s="5">
        <f ca="1">IF(Staff[[#This Row],[Tenure]]&gt;2,3%,2%) * Staff[Salary]</f>
        <v>3275.7</v>
      </c>
      <c r="K29">
        <f>_xlfn.SWITCH(Staff[[#This Row],[Rating]], "Exceptional", 5, "Above Average", 4, "Average", 3, "Poor", 2, "Very Poor", 1)</f>
        <v>4</v>
      </c>
    </row>
    <row r="30" spans="1:15" x14ac:dyDescent="0.25">
      <c r="A30" t="s">
        <v>34</v>
      </c>
      <c r="B30" t="s">
        <v>15</v>
      </c>
      <c r="C30" t="s">
        <v>9</v>
      </c>
      <c r="D30">
        <v>25</v>
      </c>
      <c r="E30" t="s">
        <v>13</v>
      </c>
      <c r="F30" s="6">
        <v>44089</v>
      </c>
      <c r="G30" s="5">
        <v>109190</v>
      </c>
      <c r="H30" t="s">
        <v>207</v>
      </c>
      <c r="I30" s="7">
        <f ca="1">(TODAY() - Staff[[#This Row],[Date Joined]]) / 365</f>
        <v>3.4821917808219176</v>
      </c>
      <c r="J30" s="5">
        <f ca="1">IF(Staff[[#This Row],[Tenure]]&gt;2,3%,2%) * Staff[Salary]</f>
        <v>3275.7</v>
      </c>
      <c r="K30">
        <f>_xlfn.SWITCH(Staff[[#This Row],[Rating]], "Exceptional", 5, "Above Average", 4, "Average", 3, "Poor", 2, "Very Poor", 1)</f>
        <v>4</v>
      </c>
    </row>
    <row r="31" spans="1:15" x14ac:dyDescent="0.25">
      <c r="A31" t="s">
        <v>127</v>
      </c>
      <c r="B31" t="s">
        <v>8</v>
      </c>
      <c r="C31" t="s">
        <v>19</v>
      </c>
      <c r="D31">
        <v>38</v>
      </c>
      <c r="E31" t="s">
        <v>10</v>
      </c>
      <c r="F31" s="6">
        <v>44090</v>
      </c>
      <c r="G31" s="5">
        <v>109160</v>
      </c>
      <c r="H31" t="s">
        <v>205</v>
      </c>
      <c r="I31" s="7">
        <f ca="1">(TODAY() - Staff[[#This Row],[Date Joined]]) / 365</f>
        <v>3.4794520547945207</v>
      </c>
      <c r="J31" s="5">
        <f ca="1">IF(Staff[[#This Row],[Tenure]]&gt;2,3%,2%) * Staff[Salary]</f>
        <v>3274.7999999999997</v>
      </c>
      <c r="K31">
        <f>_xlfn.SWITCH(Staff[[#This Row],[Rating]], "Exceptional", 5, "Above Average", 4, "Average", 3, "Poor", 2, "Very Poor", 1)</f>
        <v>5</v>
      </c>
    </row>
    <row r="32" spans="1:15" x14ac:dyDescent="0.25">
      <c r="A32" t="s">
        <v>33</v>
      </c>
      <c r="B32" t="s">
        <v>8</v>
      </c>
      <c r="C32" t="s">
        <v>19</v>
      </c>
      <c r="D32">
        <v>38</v>
      </c>
      <c r="E32" t="s">
        <v>10</v>
      </c>
      <c r="F32" s="6">
        <v>44091</v>
      </c>
      <c r="G32" s="5">
        <v>109160</v>
      </c>
      <c r="H32" t="s">
        <v>207</v>
      </c>
      <c r="I32" s="7">
        <f ca="1">(TODAY() - Staff[[#This Row],[Date Joined]]) / 365</f>
        <v>3.4767123287671233</v>
      </c>
      <c r="J32" s="5">
        <f ca="1">IF(Staff[[#This Row],[Tenure]]&gt;2,3%,2%) * Staff[Salary]</f>
        <v>3274.7999999999997</v>
      </c>
      <c r="K32">
        <f>_xlfn.SWITCH(Staff[[#This Row],[Rating]], "Exceptional", 5, "Above Average", 4, "Average", 3, "Poor", 2, "Very Poor", 1)</f>
        <v>5</v>
      </c>
    </row>
    <row r="33" spans="1:11" x14ac:dyDescent="0.25">
      <c r="A33" t="s">
        <v>117</v>
      </c>
      <c r="B33" t="s">
        <v>15</v>
      </c>
      <c r="C33" t="s">
        <v>12</v>
      </c>
      <c r="D33">
        <v>20</v>
      </c>
      <c r="E33" t="s">
        <v>16</v>
      </c>
      <c r="F33" s="6">
        <v>44092</v>
      </c>
      <c r="G33" s="5">
        <v>107700</v>
      </c>
      <c r="H33" t="s">
        <v>205</v>
      </c>
      <c r="I33" s="7">
        <f ca="1">(TODAY() - Staff[[#This Row],[Date Joined]]) / 365</f>
        <v>3.473972602739726</v>
      </c>
      <c r="J33" s="5">
        <f ca="1">IF(Staff[[#This Row],[Tenure]]&gt;2,3%,2%) * Staff[Salary]</f>
        <v>3231</v>
      </c>
      <c r="K33">
        <f>_xlfn.SWITCH(Staff[[#This Row],[Rating]], "Exceptional", 5, "Above Average", 4, "Average", 3, "Poor", 2, "Very Poor", 1)</f>
        <v>3</v>
      </c>
    </row>
    <row r="34" spans="1:11" x14ac:dyDescent="0.25">
      <c r="A34" t="s">
        <v>22</v>
      </c>
      <c r="B34" t="s">
        <v>15</v>
      </c>
      <c r="C34" t="s">
        <v>12</v>
      </c>
      <c r="D34">
        <v>20</v>
      </c>
      <c r="E34" t="s">
        <v>16</v>
      </c>
      <c r="F34" s="6">
        <v>44093</v>
      </c>
      <c r="G34" s="5">
        <v>107700</v>
      </c>
      <c r="H34" t="s">
        <v>207</v>
      </c>
      <c r="I34" s="7">
        <f ca="1">(TODAY() - Staff[[#This Row],[Date Joined]]) / 365</f>
        <v>3.4712328767123286</v>
      </c>
      <c r="J34" s="5">
        <f ca="1">IF(Staff[[#This Row],[Tenure]]&gt;2,3%,2%) * Staff[Salary]</f>
        <v>3231</v>
      </c>
      <c r="K34">
        <f>_xlfn.SWITCH(Staff[[#This Row],[Rating]], "Exceptional", 5, "Above Average", 4, "Average", 3, "Poor", 2, "Very Poor", 1)</f>
        <v>3</v>
      </c>
    </row>
    <row r="35" spans="1:11" x14ac:dyDescent="0.25">
      <c r="A35" t="s">
        <v>161</v>
      </c>
      <c r="B35" t="s">
        <v>15</v>
      </c>
      <c r="C35" t="s">
        <v>9</v>
      </c>
      <c r="D35">
        <v>23</v>
      </c>
      <c r="E35" t="s">
        <v>16</v>
      </c>
      <c r="F35" s="6">
        <v>44094</v>
      </c>
      <c r="G35" s="5">
        <v>106460</v>
      </c>
      <c r="H35" t="s">
        <v>205</v>
      </c>
      <c r="I35" s="7">
        <f ca="1">(TODAY() - Staff[[#This Row],[Date Joined]]) / 365</f>
        <v>3.4684931506849317</v>
      </c>
      <c r="J35" s="5">
        <f ca="1">IF(Staff[[#This Row],[Tenure]]&gt;2,3%,2%) * Staff[Salary]</f>
        <v>3193.7999999999997</v>
      </c>
      <c r="K35">
        <f>_xlfn.SWITCH(Staff[[#This Row],[Rating]], "Exceptional", 5, "Above Average", 4, "Average", 3, "Poor", 2, "Very Poor", 1)</f>
        <v>3</v>
      </c>
    </row>
    <row r="36" spans="1:11" x14ac:dyDescent="0.25">
      <c r="A36" t="s">
        <v>69</v>
      </c>
      <c r="B36" t="s">
        <v>15</v>
      </c>
      <c r="C36" t="s">
        <v>9</v>
      </c>
      <c r="D36">
        <v>23</v>
      </c>
      <c r="E36" t="s">
        <v>16</v>
      </c>
      <c r="F36" s="6">
        <v>44095</v>
      </c>
      <c r="G36" s="5">
        <v>106460</v>
      </c>
      <c r="H36" t="s">
        <v>207</v>
      </c>
      <c r="I36" s="7">
        <f ca="1">(TODAY() - Staff[[#This Row],[Date Joined]]) / 365</f>
        <v>3.4657534246575343</v>
      </c>
      <c r="J36" s="5">
        <f ca="1">IF(Staff[[#This Row],[Tenure]]&gt;2,3%,2%) * Staff[Salary]</f>
        <v>3193.7999999999997</v>
      </c>
      <c r="K36">
        <f>_xlfn.SWITCH(Staff[[#This Row],[Rating]], "Exceptional", 5, "Above Average", 4, "Average", 3, "Poor", 2, "Very Poor", 1)</f>
        <v>3</v>
      </c>
    </row>
    <row r="37" spans="1:11" x14ac:dyDescent="0.25">
      <c r="A37" t="s">
        <v>136</v>
      </c>
      <c r="B37" t="s">
        <v>8</v>
      </c>
      <c r="C37" t="s">
        <v>9</v>
      </c>
      <c r="D37">
        <v>28</v>
      </c>
      <c r="E37" t="s">
        <v>16</v>
      </c>
      <c r="F37" s="6">
        <v>44096</v>
      </c>
      <c r="G37" s="5">
        <v>104770</v>
      </c>
      <c r="H37" t="s">
        <v>205</v>
      </c>
      <c r="I37" s="7">
        <f ca="1">(TODAY() - Staff[[#This Row],[Date Joined]]) / 365</f>
        <v>3.463013698630137</v>
      </c>
      <c r="J37" s="5">
        <f ca="1">IF(Staff[[#This Row],[Tenure]]&gt;2,3%,2%) * Staff[Salary]</f>
        <v>3143.1</v>
      </c>
      <c r="K37">
        <f>_xlfn.SWITCH(Staff[[#This Row],[Rating]], "Exceptional", 5, "Above Average", 4, "Average", 3, "Poor", 2, "Very Poor", 1)</f>
        <v>3</v>
      </c>
    </row>
    <row r="38" spans="1:11" x14ac:dyDescent="0.25">
      <c r="A38" t="s">
        <v>43</v>
      </c>
      <c r="B38" t="s">
        <v>8</v>
      </c>
      <c r="C38" t="s">
        <v>9</v>
      </c>
      <c r="D38">
        <v>28</v>
      </c>
      <c r="E38" t="s">
        <v>16</v>
      </c>
      <c r="F38" s="6">
        <v>44097</v>
      </c>
      <c r="G38" s="5">
        <v>104770</v>
      </c>
      <c r="H38" t="s">
        <v>207</v>
      </c>
      <c r="I38" s="7">
        <f ca="1">(TODAY() - Staff[[#This Row],[Date Joined]]) / 365</f>
        <v>3.4602739726027396</v>
      </c>
      <c r="J38" s="5">
        <f ca="1">IF(Staff[[#This Row],[Tenure]]&gt;2,3%,2%) * Staff[Salary]</f>
        <v>3143.1</v>
      </c>
      <c r="K38">
        <f>_xlfn.SWITCH(Staff[[#This Row],[Rating]], "Exceptional", 5, "Above Average", 4, "Average", 3, "Poor", 2, "Very Poor", 1)</f>
        <v>3</v>
      </c>
    </row>
    <row r="39" spans="1:11" x14ac:dyDescent="0.25">
      <c r="A39" t="s">
        <v>194</v>
      </c>
      <c r="B39" t="s">
        <v>8</v>
      </c>
      <c r="C39" t="s">
        <v>12</v>
      </c>
      <c r="D39">
        <v>40</v>
      </c>
      <c r="E39" t="s">
        <v>16</v>
      </c>
      <c r="F39" s="6">
        <v>44098</v>
      </c>
      <c r="G39" s="5">
        <v>104410</v>
      </c>
      <c r="H39" t="s">
        <v>205</v>
      </c>
      <c r="I39" s="7">
        <f ca="1">(TODAY() - Staff[[#This Row],[Date Joined]]) / 365</f>
        <v>3.4575342465753423</v>
      </c>
      <c r="J39" s="5">
        <f ca="1">IF(Staff[[#This Row],[Tenure]]&gt;2,3%,2%) * Staff[Salary]</f>
        <v>3132.2999999999997</v>
      </c>
      <c r="K39">
        <f>_xlfn.SWITCH(Staff[[#This Row],[Rating]], "Exceptional", 5, "Above Average", 4, "Average", 3, "Poor", 2, "Very Poor", 1)</f>
        <v>3</v>
      </c>
    </row>
    <row r="40" spans="1:11" x14ac:dyDescent="0.25">
      <c r="A40" t="s">
        <v>101</v>
      </c>
      <c r="B40" t="s">
        <v>8</v>
      </c>
      <c r="C40" t="s">
        <v>12</v>
      </c>
      <c r="D40">
        <v>40</v>
      </c>
      <c r="E40" t="s">
        <v>16</v>
      </c>
      <c r="F40" s="6">
        <v>44099</v>
      </c>
      <c r="G40" s="5">
        <v>104410</v>
      </c>
      <c r="H40" t="s">
        <v>207</v>
      </c>
      <c r="I40" s="7">
        <f ca="1">(TODAY() - Staff[[#This Row],[Date Joined]]) / 365</f>
        <v>3.4547945205479453</v>
      </c>
      <c r="J40" s="5">
        <f ca="1">IF(Staff[[#This Row],[Tenure]]&gt;2,3%,2%) * Staff[Salary]</f>
        <v>3132.2999999999997</v>
      </c>
      <c r="K40">
        <f>_xlfn.SWITCH(Staff[[#This Row],[Rating]], "Exceptional", 5, "Above Average", 4, "Average", 3, "Poor", 2, "Very Poor", 1)</f>
        <v>3</v>
      </c>
    </row>
    <row r="41" spans="1:11" x14ac:dyDescent="0.25">
      <c r="A41" t="s">
        <v>189</v>
      </c>
      <c r="B41" t="s">
        <v>8</v>
      </c>
      <c r="C41" t="s">
        <v>9</v>
      </c>
      <c r="D41">
        <v>28</v>
      </c>
      <c r="E41" t="s">
        <v>16</v>
      </c>
      <c r="F41" s="6">
        <v>44100</v>
      </c>
      <c r="G41" s="5">
        <v>104120</v>
      </c>
      <c r="H41" t="s">
        <v>205</v>
      </c>
      <c r="I41" s="7">
        <f ca="1">(TODAY() - Staff[[#This Row],[Date Joined]]) / 365</f>
        <v>3.452054794520548</v>
      </c>
      <c r="J41" s="5">
        <f ca="1">IF(Staff[[#This Row],[Tenure]]&gt;2,3%,2%) * Staff[Salary]</f>
        <v>3123.6</v>
      </c>
      <c r="K41">
        <f>_xlfn.SWITCH(Staff[[#This Row],[Rating]], "Exceptional", 5, "Above Average", 4, "Average", 3, "Poor", 2, "Very Poor", 1)</f>
        <v>3</v>
      </c>
    </row>
    <row r="42" spans="1:11" x14ac:dyDescent="0.25">
      <c r="A42" t="s">
        <v>96</v>
      </c>
      <c r="B42" t="s">
        <v>8</v>
      </c>
      <c r="C42" t="s">
        <v>9</v>
      </c>
      <c r="D42">
        <v>28</v>
      </c>
      <c r="E42" t="s">
        <v>16</v>
      </c>
      <c r="F42" s="6">
        <v>44101</v>
      </c>
      <c r="G42" s="5">
        <v>104120</v>
      </c>
      <c r="H42" t="s">
        <v>207</v>
      </c>
      <c r="I42" s="7">
        <f ca="1">(TODAY() - Staff[[#This Row],[Date Joined]]) / 365</f>
        <v>3.4493150684931506</v>
      </c>
      <c r="J42" s="5">
        <f ca="1">IF(Staff[[#This Row],[Tenure]]&gt;2,3%,2%) * Staff[Salary]</f>
        <v>3123.6</v>
      </c>
      <c r="K42">
        <f>_xlfn.SWITCH(Staff[[#This Row],[Rating]], "Exceptional", 5, "Above Average", 4, "Average", 3, "Poor", 2, "Very Poor", 1)</f>
        <v>3</v>
      </c>
    </row>
    <row r="43" spans="1:11" x14ac:dyDescent="0.25">
      <c r="A43" t="s">
        <v>143</v>
      </c>
      <c r="B43" t="s">
        <v>15</v>
      </c>
      <c r="C43" t="s">
        <v>9</v>
      </c>
      <c r="D43">
        <v>31</v>
      </c>
      <c r="E43" t="s">
        <v>16</v>
      </c>
      <c r="F43" s="6">
        <v>44102</v>
      </c>
      <c r="G43" s="5">
        <v>103550</v>
      </c>
      <c r="H43" t="s">
        <v>205</v>
      </c>
      <c r="I43" s="7">
        <f ca="1">(TODAY() - Staff[[#This Row],[Date Joined]]) / 365</f>
        <v>3.4465753424657533</v>
      </c>
      <c r="J43" s="5">
        <f ca="1">IF(Staff[[#This Row],[Tenure]]&gt;2,3%,2%) * Staff[Salary]</f>
        <v>3106.5</v>
      </c>
      <c r="K43">
        <f>_xlfn.SWITCH(Staff[[#This Row],[Rating]], "Exceptional", 5, "Above Average", 4, "Average", 3, "Poor", 2, "Very Poor", 1)</f>
        <v>3</v>
      </c>
    </row>
    <row r="44" spans="1:11" x14ac:dyDescent="0.25">
      <c r="A44" t="s">
        <v>50</v>
      </c>
      <c r="B44" t="s">
        <v>15</v>
      </c>
      <c r="C44" t="s">
        <v>9</v>
      </c>
      <c r="D44">
        <v>31</v>
      </c>
      <c r="E44" t="s">
        <v>16</v>
      </c>
      <c r="F44" s="6">
        <v>44103</v>
      </c>
      <c r="G44" s="5">
        <v>103550</v>
      </c>
      <c r="H44" t="s">
        <v>207</v>
      </c>
      <c r="I44" s="7">
        <f ca="1">(TODAY() - Staff[[#This Row],[Date Joined]]) / 365</f>
        <v>3.4438356164383563</v>
      </c>
      <c r="J44" s="5">
        <f ca="1">IF(Staff[[#This Row],[Tenure]]&gt;2,3%,2%) * Staff[Salary]</f>
        <v>3106.5</v>
      </c>
      <c r="K44">
        <f>_xlfn.SWITCH(Staff[[#This Row],[Rating]], "Exceptional", 5, "Above Average", 4, "Average", 3, "Poor", 2, "Very Poor", 1)</f>
        <v>3</v>
      </c>
    </row>
    <row r="45" spans="1:11" x14ac:dyDescent="0.25">
      <c r="A45" t="s">
        <v>196</v>
      </c>
      <c r="B45" t="s">
        <v>15</v>
      </c>
      <c r="C45" t="s">
        <v>12</v>
      </c>
      <c r="D45">
        <v>24</v>
      </c>
      <c r="E45" t="s">
        <v>16</v>
      </c>
      <c r="F45" s="6">
        <v>44104</v>
      </c>
      <c r="G45" s="5">
        <v>100420</v>
      </c>
      <c r="H45" t="s">
        <v>205</v>
      </c>
      <c r="I45" s="7">
        <f ca="1">(TODAY() - Staff[[#This Row],[Date Joined]]) / 365</f>
        <v>3.441095890410959</v>
      </c>
      <c r="J45" s="5">
        <f ca="1">IF(Staff[[#This Row],[Tenure]]&gt;2,3%,2%) * Staff[Salary]</f>
        <v>3012.6</v>
      </c>
      <c r="K45">
        <f>_xlfn.SWITCH(Staff[[#This Row],[Rating]], "Exceptional", 5, "Above Average", 4, "Average", 3, "Poor", 2, "Very Poor", 1)</f>
        <v>3</v>
      </c>
    </row>
    <row r="46" spans="1:11" x14ac:dyDescent="0.25">
      <c r="A46" t="s">
        <v>103</v>
      </c>
      <c r="B46" t="s">
        <v>15</v>
      </c>
      <c r="C46" t="s">
        <v>12</v>
      </c>
      <c r="D46">
        <v>24</v>
      </c>
      <c r="E46" t="s">
        <v>16</v>
      </c>
      <c r="F46" s="6">
        <v>44105</v>
      </c>
      <c r="G46" s="5">
        <v>100420</v>
      </c>
      <c r="H46" t="s">
        <v>207</v>
      </c>
      <c r="I46" s="7">
        <f ca="1">(TODAY() - Staff[[#This Row],[Date Joined]]) / 365</f>
        <v>3.4383561643835616</v>
      </c>
      <c r="J46" s="5">
        <f ca="1">IF(Staff[[#This Row],[Tenure]]&gt;2,3%,2%) * Staff[Salary]</f>
        <v>3012.6</v>
      </c>
      <c r="K46">
        <f>_xlfn.SWITCH(Staff[[#This Row],[Rating]], "Exceptional", 5, "Above Average", 4, "Average", 3, "Poor", 2, "Very Poor", 1)</f>
        <v>3</v>
      </c>
    </row>
    <row r="47" spans="1:11" x14ac:dyDescent="0.25">
      <c r="A47" t="s">
        <v>200</v>
      </c>
      <c r="B47" t="s">
        <v>8</v>
      </c>
      <c r="C47" t="s">
        <v>9</v>
      </c>
      <c r="D47">
        <v>28</v>
      </c>
      <c r="E47" t="s">
        <v>16</v>
      </c>
      <c r="F47" s="6">
        <v>44106</v>
      </c>
      <c r="G47" s="5">
        <v>99970</v>
      </c>
      <c r="H47" t="s">
        <v>205</v>
      </c>
      <c r="I47" s="7">
        <f ca="1">(TODAY() - Staff[[#This Row],[Date Joined]]) / 365</f>
        <v>3.4356164383561643</v>
      </c>
      <c r="J47" s="5">
        <f ca="1">IF(Staff[[#This Row],[Tenure]]&gt;2,3%,2%) * Staff[Salary]</f>
        <v>2999.1</v>
      </c>
      <c r="K47">
        <f>_xlfn.SWITCH(Staff[[#This Row],[Rating]], "Exceptional", 5, "Above Average", 4, "Average", 3, "Poor", 2, "Very Poor", 1)</f>
        <v>3</v>
      </c>
    </row>
    <row r="48" spans="1:11" x14ac:dyDescent="0.25">
      <c r="A48" t="s">
        <v>107</v>
      </c>
      <c r="B48" t="s">
        <v>8</v>
      </c>
      <c r="C48" t="s">
        <v>9</v>
      </c>
      <c r="D48">
        <v>28</v>
      </c>
      <c r="E48" t="s">
        <v>16</v>
      </c>
      <c r="F48" s="6">
        <v>44107</v>
      </c>
      <c r="G48" s="5">
        <v>99970</v>
      </c>
      <c r="H48" t="s">
        <v>207</v>
      </c>
      <c r="I48" s="7">
        <f ca="1">(TODAY() - Staff[[#This Row],[Date Joined]]) / 365</f>
        <v>3.4328767123287673</v>
      </c>
      <c r="J48" s="5">
        <f ca="1">IF(Staff[[#This Row],[Tenure]]&gt;2,3%,2%) * Staff[Salary]</f>
        <v>2999.1</v>
      </c>
      <c r="K48">
        <f>_xlfn.SWITCH(Staff[[#This Row],[Rating]], "Exceptional", 5, "Above Average", 4, "Average", 3, "Poor", 2, "Very Poor", 1)</f>
        <v>3</v>
      </c>
    </row>
    <row r="49" spans="1:11" x14ac:dyDescent="0.25">
      <c r="A49" t="s">
        <v>198</v>
      </c>
      <c r="B49" t="s">
        <v>15</v>
      </c>
      <c r="C49" t="s">
        <v>9</v>
      </c>
      <c r="D49">
        <v>40</v>
      </c>
      <c r="E49" t="s">
        <v>16</v>
      </c>
      <c r="F49" s="6">
        <v>44108</v>
      </c>
      <c r="G49" s="5">
        <v>99750</v>
      </c>
      <c r="H49" t="s">
        <v>205</v>
      </c>
      <c r="I49" s="7">
        <f ca="1">(TODAY() - Staff[[#This Row],[Date Joined]]) / 365</f>
        <v>3.43013698630137</v>
      </c>
      <c r="J49" s="5">
        <f ca="1">IF(Staff[[#This Row],[Tenure]]&gt;2,3%,2%) * Staff[Salary]</f>
        <v>2992.5</v>
      </c>
      <c r="K49">
        <f>_xlfn.SWITCH(Staff[[#This Row],[Rating]], "Exceptional", 5, "Above Average", 4, "Average", 3, "Poor", 2, "Very Poor", 1)</f>
        <v>3</v>
      </c>
    </row>
    <row r="50" spans="1:11" x14ac:dyDescent="0.25">
      <c r="A50" t="s">
        <v>105</v>
      </c>
      <c r="B50" t="s">
        <v>15</v>
      </c>
      <c r="C50" t="s">
        <v>9</v>
      </c>
      <c r="D50">
        <v>40</v>
      </c>
      <c r="E50" t="s">
        <v>16</v>
      </c>
      <c r="F50" s="6">
        <v>44109</v>
      </c>
      <c r="G50" s="5">
        <v>99750</v>
      </c>
      <c r="H50" t="s">
        <v>207</v>
      </c>
      <c r="I50" s="7">
        <f ca="1">(TODAY() - Staff[[#This Row],[Date Joined]]) / 365</f>
        <v>3.4273972602739726</v>
      </c>
      <c r="J50" s="5">
        <f ca="1">IF(Staff[[#This Row],[Tenure]]&gt;2,3%,2%) * Staff[Salary]</f>
        <v>2992.5</v>
      </c>
      <c r="K50">
        <f>_xlfn.SWITCH(Staff[[#This Row],[Rating]], "Exceptional", 5, "Above Average", 4, "Average", 3, "Poor", 2, "Very Poor", 1)</f>
        <v>3</v>
      </c>
    </row>
    <row r="51" spans="1:11" x14ac:dyDescent="0.25">
      <c r="A51" t="s">
        <v>177</v>
      </c>
      <c r="B51" t="s">
        <v>15</v>
      </c>
      <c r="C51" t="s">
        <v>21</v>
      </c>
      <c r="D51">
        <v>30</v>
      </c>
      <c r="E51" t="s">
        <v>16</v>
      </c>
      <c r="F51" s="6">
        <v>44110</v>
      </c>
      <c r="G51" s="5">
        <v>96800</v>
      </c>
      <c r="H51" t="s">
        <v>205</v>
      </c>
      <c r="I51" s="7">
        <f ca="1">(TODAY() - Staff[[#This Row],[Date Joined]]) / 365</f>
        <v>3.4246575342465753</v>
      </c>
      <c r="J51" s="5">
        <f ca="1">IF(Staff[[#This Row],[Tenure]]&gt;2,3%,2%) * Staff[Salary]</f>
        <v>2904</v>
      </c>
      <c r="K51">
        <f>_xlfn.SWITCH(Staff[[#This Row],[Rating]], "Exceptional", 5, "Above Average", 4, "Average", 3, "Poor", 2, "Very Poor", 1)</f>
        <v>3</v>
      </c>
    </row>
    <row r="52" spans="1:11" x14ac:dyDescent="0.25">
      <c r="A52" t="s">
        <v>85</v>
      </c>
      <c r="B52" t="s">
        <v>15</v>
      </c>
      <c r="C52" t="s">
        <v>21</v>
      </c>
      <c r="D52">
        <v>30</v>
      </c>
      <c r="E52" t="s">
        <v>16</v>
      </c>
      <c r="F52" s="6">
        <v>44111</v>
      </c>
      <c r="G52" s="5">
        <v>96800</v>
      </c>
      <c r="H52" t="s">
        <v>207</v>
      </c>
      <c r="I52" s="7">
        <f ca="1">(TODAY() - Staff[[#This Row],[Date Joined]]) / 365</f>
        <v>3.4219178082191779</v>
      </c>
      <c r="J52" s="5">
        <f ca="1">IF(Staff[[#This Row],[Tenure]]&gt;2,3%,2%) * Staff[Salary]</f>
        <v>2904</v>
      </c>
      <c r="K52">
        <f>_xlfn.SWITCH(Staff[[#This Row],[Rating]], "Exceptional", 5, "Above Average", 4, "Average", 3, "Poor", 2, "Very Poor", 1)</f>
        <v>3</v>
      </c>
    </row>
    <row r="53" spans="1:11" x14ac:dyDescent="0.25">
      <c r="A53" t="s">
        <v>163</v>
      </c>
      <c r="B53" t="s">
        <v>8</v>
      </c>
      <c r="C53" t="s">
        <v>12</v>
      </c>
      <c r="D53">
        <v>33</v>
      </c>
      <c r="E53" t="s">
        <v>16</v>
      </c>
      <c r="F53" s="6">
        <v>44112</v>
      </c>
      <c r="G53" s="5">
        <v>96140</v>
      </c>
      <c r="H53" t="s">
        <v>205</v>
      </c>
      <c r="I53" s="7">
        <f ca="1">(TODAY() - Staff[[#This Row],[Date Joined]]) / 365</f>
        <v>3.419178082191781</v>
      </c>
      <c r="J53" s="5">
        <f ca="1">IF(Staff[[#This Row],[Tenure]]&gt;2,3%,2%) * Staff[Salary]</f>
        <v>2884.2</v>
      </c>
      <c r="K53">
        <f>_xlfn.SWITCH(Staff[[#This Row],[Rating]], "Exceptional", 5, "Above Average", 4, "Average", 3, "Poor", 2, "Very Poor", 1)</f>
        <v>3</v>
      </c>
    </row>
    <row r="54" spans="1:11" x14ac:dyDescent="0.25">
      <c r="A54" t="s">
        <v>71</v>
      </c>
      <c r="B54" t="s">
        <v>8</v>
      </c>
      <c r="C54" t="s">
        <v>12</v>
      </c>
      <c r="D54">
        <v>33</v>
      </c>
      <c r="E54" t="s">
        <v>16</v>
      </c>
      <c r="F54" s="6">
        <v>44113</v>
      </c>
      <c r="G54" s="5">
        <v>96140</v>
      </c>
      <c r="H54" t="s">
        <v>207</v>
      </c>
      <c r="I54" s="7">
        <f ca="1">(TODAY() - Staff[[#This Row],[Date Joined]]) / 365</f>
        <v>3.4164383561643836</v>
      </c>
      <c r="J54" s="5">
        <f ca="1">IF(Staff[[#This Row],[Tenure]]&gt;2,3%,2%) * Staff[Salary]</f>
        <v>2884.2</v>
      </c>
      <c r="K54">
        <f>_xlfn.SWITCH(Staff[[#This Row],[Rating]], "Exceptional", 5, "Above Average", 4, "Average", 3, "Poor", 2, "Very Poor", 1)</f>
        <v>3</v>
      </c>
    </row>
    <row r="55" spans="1:11" x14ac:dyDescent="0.25">
      <c r="A55" t="s">
        <v>169</v>
      </c>
      <c r="B55" t="s">
        <v>8</v>
      </c>
      <c r="C55" t="s">
        <v>19</v>
      </c>
      <c r="D55">
        <v>25</v>
      </c>
      <c r="E55" t="s">
        <v>16</v>
      </c>
      <c r="F55" s="6">
        <v>44114</v>
      </c>
      <c r="G55" s="5">
        <v>92700</v>
      </c>
      <c r="H55" t="s">
        <v>205</v>
      </c>
      <c r="I55" s="7">
        <f ca="1">(TODAY() - Staff[[#This Row],[Date Joined]]) / 365</f>
        <v>3.4136986301369863</v>
      </c>
      <c r="J55" s="5">
        <f ca="1">IF(Staff[[#This Row],[Tenure]]&gt;2,3%,2%) * Staff[Salary]</f>
        <v>2781</v>
      </c>
      <c r="K55">
        <f>_xlfn.SWITCH(Staff[[#This Row],[Rating]], "Exceptional", 5, "Above Average", 4, "Average", 3, "Poor", 2, "Very Poor", 1)</f>
        <v>3</v>
      </c>
    </row>
    <row r="56" spans="1:11" x14ac:dyDescent="0.25">
      <c r="A56" t="s">
        <v>77</v>
      </c>
      <c r="B56" t="s">
        <v>8</v>
      </c>
      <c r="C56" t="s">
        <v>19</v>
      </c>
      <c r="D56">
        <v>25</v>
      </c>
      <c r="E56" t="s">
        <v>16</v>
      </c>
      <c r="F56" s="6">
        <v>44115</v>
      </c>
      <c r="G56" s="5">
        <v>92700</v>
      </c>
      <c r="H56" t="s">
        <v>207</v>
      </c>
      <c r="I56" s="7">
        <f ca="1">(TODAY() - Staff[[#This Row],[Date Joined]]) / 365</f>
        <v>3.4109589041095889</v>
      </c>
      <c r="J56" s="5">
        <f ca="1">IF(Staff[[#This Row],[Tenure]]&gt;2,3%,2%) * Staff[Salary]</f>
        <v>2781</v>
      </c>
      <c r="K56">
        <f>_xlfn.SWITCH(Staff[[#This Row],[Rating]], "Exceptional", 5, "Above Average", 4, "Average", 3, "Poor", 2, "Very Poor", 1)</f>
        <v>3</v>
      </c>
    </row>
    <row r="57" spans="1:11" x14ac:dyDescent="0.25">
      <c r="A57" t="s">
        <v>195</v>
      </c>
      <c r="B57" t="s">
        <v>8</v>
      </c>
      <c r="C57" t="s">
        <v>21</v>
      </c>
      <c r="D57">
        <v>34</v>
      </c>
      <c r="E57" t="s">
        <v>16</v>
      </c>
      <c r="F57" s="6">
        <v>44116</v>
      </c>
      <c r="G57" s="5">
        <v>92450</v>
      </c>
      <c r="H57" t="s">
        <v>205</v>
      </c>
      <c r="I57" s="7">
        <f ca="1">(TODAY() - Staff[[#This Row],[Date Joined]]) / 365</f>
        <v>3.408219178082192</v>
      </c>
      <c r="J57" s="5">
        <f ca="1">IF(Staff[[#This Row],[Tenure]]&gt;2,3%,2%) * Staff[Salary]</f>
        <v>2773.5</v>
      </c>
      <c r="K57">
        <f>_xlfn.SWITCH(Staff[[#This Row],[Rating]], "Exceptional", 5, "Above Average", 4, "Average", 3, "Poor", 2, "Very Poor", 1)</f>
        <v>3</v>
      </c>
    </row>
    <row r="58" spans="1:11" x14ac:dyDescent="0.25">
      <c r="A58" t="s">
        <v>102</v>
      </c>
      <c r="B58" t="s">
        <v>8</v>
      </c>
      <c r="C58" t="s">
        <v>21</v>
      </c>
      <c r="D58">
        <v>34</v>
      </c>
      <c r="E58" t="s">
        <v>16</v>
      </c>
      <c r="F58" s="6">
        <v>44117</v>
      </c>
      <c r="G58" s="5">
        <v>92450</v>
      </c>
      <c r="H58" t="s">
        <v>207</v>
      </c>
      <c r="I58" s="7">
        <f ca="1">(TODAY() - Staff[[#This Row],[Date Joined]]) / 365</f>
        <v>3.4054794520547946</v>
      </c>
      <c r="J58" s="5">
        <f ca="1">IF(Staff[[#This Row],[Tenure]]&gt;2,3%,2%) * Staff[Salary]</f>
        <v>2773.5</v>
      </c>
      <c r="K58">
        <f>_xlfn.SWITCH(Staff[[#This Row],[Rating]], "Exceptional", 5, "Above Average", 4, "Average", 3, "Poor", 2, "Very Poor", 1)</f>
        <v>3</v>
      </c>
    </row>
    <row r="59" spans="1:11" x14ac:dyDescent="0.25">
      <c r="A59" t="s">
        <v>160</v>
      </c>
      <c r="B59" t="s">
        <v>15</v>
      </c>
      <c r="C59" t="s">
        <v>21</v>
      </c>
      <c r="D59">
        <v>27</v>
      </c>
      <c r="E59" t="s">
        <v>13</v>
      </c>
      <c r="F59" s="6">
        <v>44118</v>
      </c>
      <c r="G59" s="5">
        <v>91650</v>
      </c>
      <c r="H59" t="s">
        <v>205</v>
      </c>
      <c r="I59" s="7">
        <f ca="1">(TODAY() - Staff[[#This Row],[Date Joined]]) / 365</f>
        <v>3.4027397260273973</v>
      </c>
      <c r="J59" s="5">
        <f ca="1">IF(Staff[[#This Row],[Tenure]]&gt;2,3%,2%) * Staff[Salary]</f>
        <v>2749.5</v>
      </c>
      <c r="K59">
        <f>_xlfn.SWITCH(Staff[[#This Row],[Rating]], "Exceptional", 5, "Above Average", 4, "Average", 3, "Poor", 2, "Very Poor", 1)</f>
        <v>4</v>
      </c>
    </row>
    <row r="60" spans="1:11" x14ac:dyDescent="0.25">
      <c r="A60" t="s">
        <v>68</v>
      </c>
      <c r="B60" t="s">
        <v>15</v>
      </c>
      <c r="C60" t="s">
        <v>21</v>
      </c>
      <c r="D60">
        <v>27</v>
      </c>
      <c r="E60" t="s">
        <v>13</v>
      </c>
      <c r="F60" s="6">
        <v>44119</v>
      </c>
      <c r="G60" s="5">
        <v>91650</v>
      </c>
      <c r="H60" t="s">
        <v>207</v>
      </c>
      <c r="I60" s="7">
        <f ca="1">(TODAY() - Staff[[#This Row],[Date Joined]]) / 365</f>
        <v>3.4</v>
      </c>
      <c r="J60" s="5">
        <f ca="1">IF(Staff[[#This Row],[Tenure]]&gt;2,3%,2%) * Staff[Salary]</f>
        <v>2749.5</v>
      </c>
      <c r="K60">
        <f>_xlfn.SWITCH(Staff[[#This Row],[Rating]], "Exceptional", 5, "Above Average", 4, "Average", 3, "Poor", 2, "Very Poor", 1)</f>
        <v>4</v>
      </c>
    </row>
    <row r="61" spans="1:11" x14ac:dyDescent="0.25">
      <c r="A61" t="s">
        <v>145</v>
      </c>
      <c r="B61" t="s">
        <v>206</v>
      </c>
      <c r="C61" t="s">
        <v>12</v>
      </c>
      <c r="D61">
        <v>32</v>
      </c>
      <c r="E61" t="s">
        <v>16</v>
      </c>
      <c r="F61" s="6">
        <v>44120</v>
      </c>
      <c r="G61" s="5">
        <v>91310</v>
      </c>
      <c r="H61" t="s">
        <v>205</v>
      </c>
      <c r="I61" s="7">
        <f ca="1">(TODAY() - Staff[[#This Row],[Date Joined]]) / 365</f>
        <v>3.3972602739726026</v>
      </c>
      <c r="J61" s="5">
        <f ca="1">IF(Staff[[#This Row],[Tenure]]&gt;2,3%,2%) * Staff[Salary]</f>
        <v>2739.2999999999997</v>
      </c>
      <c r="K61">
        <f>_xlfn.SWITCH(Staff[[#This Row],[Rating]], "Exceptional", 5, "Above Average", 4, "Average", 3, "Poor", 2, "Very Poor", 1)</f>
        <v>3</v>
      </c>
    </row>
    <row r="62" spans="1:11" x14ac:dyDescent="0.25">
      <c r="A62" t="s">
        <v>52</v>
      </c>
      <c r="B62" t="s">
        <v>206</v>
      </c>
      <c r="C62" t="s">
        <v>12</v>
      </c>
      <c r="D62">
        <v>32</v>
      </c>
      <c r="E62" t="s">
        <v>16</v>
      </c>
      <c r="F62" s="6">
        <v>44121</v>
      </c>
      <c r="G62" s="5">
        <v>91310</v>
      </c>
      <c r="H62" t="s">
        <v>207</v>
      </c>
      <c r="I62" s="7">
        <f ca="1">(TODAY() - Staff[[#This Row],[Date Joined]]) / 365</f>
        <v>3.3945205479452056</v>
      </c>
      <c r="J62" s="5">
        <f ca="1">IF(Staff[[#This Row],[Tenure]]&gt;2,3%,2%) * Staff[Salary]</f>
        <v>2739.2999999999997</v>
      </c>
      <c r="K62">
        <f>_xlfn.SWITCH(Staff[[#This Row],[Rating]], "Exceptional", 5, "Above Average", 4, "Average", 3, "Poor", 2, "Very Poor", 1)</f>
        <v>3</v>
      </c>
    </row>
    <row r="63" spans="1:11" x14ac:dyDescent="0.25">
      <c r="A63" t="s">
        <v>112</v>
      </c>
      <c r="B63" t="s">
        <v>206</v>
      </c>
      <c r="C63" t="s">
        <v>12</v>
      </c>
      <c r="D63">
        <v>27</v>
      </c>
      <c r="E63" t="s">
        <v>13</v>
      </c>
      <c r="F63" s="6">
        <v>44122</v>
      </c>
      <c r="G63" s="5">
        <v>90700</v>
      </c>
      <c r="H63" t="s">
        <v>205</v>
      </c>
      <c r="I63" s="7">
        <f ca="1">(TODAY() - Staff[[#This Row],[Date Joined]]) / 365</f>
        <v>3.3917808219178083</v>
      </c>
      <c r="J63" s="5">
        <f ca="1">IF(Staff[[#This Row],[Tenure]]&gt;2,3%,2%) * Staff[Salary]</f>
        <v>2721</v>
      </c>
      <c r="K63">
        <f>_xlfn.SWITCH(Staff[[#This Row],[Rating]], "Exceptional", 5, "Above Average", 4, "Average", 3, "Poor", 2, "Very Poor", 1)</f>
        <v>4</v>
      </c>
    </row>
    <row r="64" spans="1:11" x14ac:dyDescent="0.25">
      <c r="A64" t="s">
        <v>11</v>
      </c>
      <c r="B64" t="s">
        <v>206</v>
      </c>
      <c r="C64" t="s">
        <v>12</v>
      </c>
      <c r="D64">
        <v>26</v>
      </c>
      <c r="E64" t="s">
        <v>13</v>
      </c>
      <c r="F64" s="6">
        <v>44123</v>
      </c>
      <c r="G64" s="5">
        <v>90700</v>
      </c>
      <c r="H64" t="s">
        <v>207</v>
      </c>
      <c r="I64" s="7">
        <f ca="1">(TODAY() - Staff[[#This Row],[Date Joined]]) / 365</f>
        <v>3.3890410958904109</v>
      </c>
      <c r="J64" s="5">
        <f ca="1">IF(Staff[[#This Row],[Tenure]]&gt;2,3%,2%) * Staff[Salary]</f>
        <v>2721</v>
      </c>
      <c r="K64">
        <f>_xlfn.SWITCH(Staff[[#This Row],[Rating]], "Exceptional", 5, "Above Average", 4, "Average", 3, "Poor", 2, "Very Poor", 1)</f>
        <v>4</v>
      </c>
    </row>
    <row r="65" spans="1:11" x14ac:dyDescent="0.25">
      <c r="A65" t="s">
        <v>118</v>
      </c>
      <c r="B65" t="s">
        <v>15</v>
      </c>
      <c r="C65" t="s">
        <v>12</v>
      </c>
      <c r="D65">
        <v>37</v>
      </c>
      <c r="E65" t="s">
        <v>24</v>
      </c>
      <c r="F65" s="6">
        <v>44124</v>
      </c>
      <c r="G65" s="5">
        <v>88050</v>
      </c>
      <c r="H65" t="s">
        <v>205</v>
      </c>
      <c r="I65" s="7">
        <f ca="1">(TODAY() - Staff[[#This Row],[Date Joined]]) / 365</f>
        <v>3.3863013698630136</v>
      </c>
      <c r="J65" s="5">
        <f ca="1">IF(Staff[[#This Row],[Tenure]]&gt;2,3%,2%) * Staff[Salary]</f>
        <v>2641.5</v>
      </c>
      <c r="K65">
        <f>_xlfn.SWITCH(Staff[[#This Row],[Rating]], "Exceptional", 5, "Above Average", 4, "Average", 3, "Poor", 2, "Very Poor", 1)</f>
        <v>2</v>
      </c>
    </row>
    <row r="66" spans="1:11" x14ac:dyDescent="0.25">
      <c r="A66" t="s">
        <v>23</v>
      </c>
      <c r="B66" t="s">
        <v>15</v>
      </c>
      <c r="C66" t="s">
        <v>12</v>
      </c>
      <c r="D66">
        <v>37</v>
      </c>
      <c r="E66" t="s">
        <v>24</v>
      </c>
      <c r="F66" s="6">
        <v>44125</v>
      </c>
      <c r="G66" s="5">
        <v>88050</v>
      </c>
      <c r="H66" t="s">
        <v>207</v>
      </c>
      <c r="I66" s="7">
        <f ca="1">(TODAY() - Staff[[#This Row],[Date Joined]]) / 365</f>
        <v>3.3835616438356166</v>
      </c>
      <c r="J66" s="5">
        <f ca="1">IF(Staff[[#This Row],[Tenure]]&gt;2,3%,2%) * Staff[Salary]</f>
        <v>2641.5</v>
      </c>
      <c r="K66">
        <f>_xlfn.SWITCH(Staff[[#This Row],[Rating]], "Exceptional", 5, "Above Average", 4, "Average", 3, "Poor", 2, "Very Poor", 1)</f>
        <v>2</v>
      </c>
    </row>
    <row r="67" spans="1:11" x14ac:dyDescent="0.25">
      <c r="A67" t="s">
        <v>166</v>
      </c>
      <c r="B67" t="s">
        <v>8</v>
      </c>
      <c r="C67" t="s">
        <v>12</v>
      </c>
      <c r="D67">
        <v>40</v>
      </c>
      <c r="E67" t="s">
        <v>16</v>
      </c>
      <c r="F67" s="6">
        <v>44126</v>
      </c>
      <c r="G67" s="5">
        <v>87620</v>
      </c>
      <c r="H67" t="s">
        <v>205</v>
      </c>
      <c r="I67" s="7">
        <f ca="1">(TODAY() - Staff[[#This Row],[Date Joined]]) / 365</f>
        <v>3.3808219178082193</v>
      </c>
      <c r="J67" s="5">
        <f ca="1">IF(Staff[[#This Row],[Tenure]]&gt;2,3%,2%) * Staff[Salary]</f>
        <v>2628.6</v>
      </c>
      <c r="K67">
        <f>_xlfn.SWITCH(Staff[[#This Row],[Rating]], "Exceptional", 5, "Above Average", 4, "Average", 3, "Poor", 2, "Very Poor", 1)</f>
        <v>3</v>
      </c>
    </row>
    <row r="68" spans="1:11" x14ac:dyDescent="0.25">
      <c r="A68" t="s">
        <v>74</v>
      </c>
      <c r="B68" t="s">
        <v>8</v>
      </c>
      <c r="C68" t="s">
        <v>12</v>
      </c>
      <c r="D68">
        <v>40</v>
      </c>
      <c r="E68" t="s">
        <v>16</v>
      </c>
      <c r="F68" s="6">
        <v>44127</v>
      </c>
      <c r="G68" s="5">
        <v>87620</v>
      </c>
      <c r="H68" t="s">
        <v>207</v>
      </c>
      <c r="I68" s="7">
        <f ca="1">(TODAY() - Staff[[#This Row],[Date Joined]]) / 365</f>
        <v>3.3780821917808219</v>
      </c>
      <c r="J68" s="5">
        <f ca="1">IF(Staff[[#This Row],[Tenure]]&gt;2,3%,2%) * Staff[Salary]</f>
        <v>2628.6</v>
      </c>
      <c r="K68">
        <f>_xlfn.SWITCH(Staff[[#This Row],[Rating]], "Exceptional", 5, "Above Average", 4, "Average", 3, "Poor", 2, "Very Poor", 1)</f>
        <v>3</v>
      </c>
    </row>
    <row r="69" spans="1:11" x14ac:dyDescent="0.25">
      <c r="A69" t="s">
        <v>181</v>
      </c>
      <c r="B69" t="s">
        <v>8</v>
      </c>
      <c r="C69" t="s">
        <v>21</v>
      </c>
      <c r="D69">
        <v>33</v>
      </c>
      <c r="E69" t="s">
        <v>16</v>
      </c>
      <c r="F69" s="6">
        <v>44128</v>
      </c>
      <c r="G69" s="5">
        <v>86570</v>
      </c>
      <c r="H69" t="s">
        <v>205</v>
      </c>
      <c r="I69" s="7">
        <f ca="1">(TODAY() - Staff[[#This Row],[Date Joined]]) / 365</f>
        <v>3.3753424657534246</v>
      </c>
      <c r="J69" s="5">
        <f ca="1">IF(Staff[[#This Row],[Tenure]]&gt;2,3%,2%) * Staff[Salary]</f>
        <v>2597.1</v>
      </c>
      <c r="K69">
        <f>_xlfn.SWITCH(Staff[[#This Row],[Rating]], "Exceptional", 5, "Above Average", 4, "Average", 3, "Poor", 2, "Very Poor", 1)</f>
        <v>3</v>
      </c>
    </row>
    <row r="70" spans="1:11" x14ac:dyDescent="0.25">
      <c r="A70" t="s">
        <v>88</v>
      </c>
      <c r="B70" t="s">
        <v>8</v>
      </c>
      <c r="C70" t="s">
        <v>21</v>
      </c>
      <c r="D70">
        <v>33</v>
      </c>
      <c r="E70" t="s">
        <v>16</v>
      </c>
      <c r="F70" s="6">
        <v>44129</v>
      </c>
      <c r="G70" s="5">
        <v>86570</v>
      </c>
      <c r="H70" t="s">
        <v>207</v>
      </c>
      <c r="I70" s="7">
        <f ca="1">(TODAY() - Staff[[#This Row],[Date Joined]]) / 365</f>
        <v>3.3726027397260272</v>
      </c>
      <c r="J70" s="5">
        <f ca="1">IF(Staff[[#This Row],[Tenure]]&gt;2,3%,2%) * Staff[Salary]</f>
        <v>2597.1</v>
      </c>
      <c r="K70">
        <f>_xlfn.SWITCH(Staff[[#This Row],[Rating]], "Exceptional", 5, "Above Average", 4, "Average", 3, "Poor", 2, "Very Poor", 1)</f>
        <v>3</v>
      </c>
    </row>
    <row r="71" spans="1:11" x14ac:dyDescent="0.25">
      <c r="A71" t="s">
        <v>122</v>
      </c>
      <c r="B71" t="s">
        <v>8</v>
      </c>
      <c r="C71" t="s">
        <v>21</v>
      </c>
      <c r="D71">
        <v>34</v>
      </c>
      <c r="E71" t="s">
        <v>16</v>
      </c>
      <c r="F71" s="6">
        <v>44130</v>
      </c>
      <c r="G71" s="5">
        <v>85000</v>
      </c>
      <c r="H71" t="s">
        <v>205</v>
      </c>
      <c r="I71" s="7">
        <f ca="1">(TODAY() - Staff[[#This Row],[Date Joined]]) / 365</f>
        <v>3.3698630136986303</v>
      </c>
      <c r="J71" s="5">
        <f ca="1">IF(Staff[[#This Row],[Tenure]]&gt;2,3%,2%) * Staff[Salary]</f>
        <v>2550</v>
      </c>
      <c r="K71">
        <f>_xlfn.SWITCH(Staff[[#This Row],[Rating]], "Exceptional", 5, "Above Average", 4, "Average", 3, "Poor", 2, "Very Poor", 1)</f>
        <v>3</v>
      </c>
    </row>
    <row r="72" spans="1:11" x14ac:dyDescent="0.25">
      <c r="A72" t="s">
        <v>28</v>
      </c>
      <c r="B72" t="s">
        <v>8</v>
      </c>
      <c r="C72" t="s">
        <v>21</v>
      </c>
      <c r="D72">
        <v>34</v>
      </c>
      <c r="E72" t="s">
        <v>16</v>
      </c>
      <c r="F72" s="6">
        <v>44131</v>
      </c>
      <c r="G72" s="5">
        <v>85000</v>
      </c>
      <c r="H72" t="s">
        <v>207</v>
      </c>
      <c r="I72" s="7">
        <f ca="1">(TODAY() - Staff[[#This Row],[Date Joined]]) / 365</f>
        <v>3.3671232876712329</v>
      </c>
      <c r="J72" s="5">
        <f ca="1">IF(Staff[[#This Row],[Tenure]]&gt;2,3%,2%) * Staff[Salary]</f>
        <v>2550</v>
      </c>
      <c r="K72">
        <f>_xlfn.SWITCH(Staff[[#This Row],[Rating]], "Exceptional", 5, "Above Average", 4, "Average", 3, "Poor", 2, "Very Poor", 1)</f>
        <v>3</v>
      </c>
    </row>
    <row r="73" spans="1:11" x14ac:dyDescent="0.25">
      <c r="A73" t="s">
        <v>185</v>
      </c>
      <c r="B73" t="s">
        <v>8</v>
      </c>
      <c r="C73" t="s">
        <v>12</v>
      </c>
      <c r="D73">
        <v>27</v>
      </c>
      <c r="E73" t="s">
        <v>16</v>
      </c>
      <c r="F73" s="6">
        <v>44132</v>
      </c>
      <c r="G73" s="5">
        <v>83750</v>
      </c>
      <c r="H73" t="s">
        <v>205</v>
      </c>
      <c r="I73" s="7">
        <f ca="1">(TODAY() - Staff[[#This Row],[Date Joined]]) / 365</f>
        <v>3.3643835616438356</v>
      </c>
      <c r="J73" s="5">
        <f ca="1">IF(Staff[[#This Row],[Tenure]]&gt;2,3%,2%) * Staff[Salary]</f>
        <v>2512.5</v>
      </c>
      <c r="K73">
        <f>_xlfn.SWITCH(Staff[[#This Row],[Rating]], "Exceptional", 5, "Above Average", 4, "Average", 3, "Poor", 2, "Very Poor", 1)</f>
        <v>3</v>
      </c>
    </row>
    <row r="74" spans="1:11" x14ac:dyDescent="0.25">
      <c r="A74" t="s">
        <v>92</v>
      </c>
      <c r="B74" t="s">
        <v>8</v>
      </c>
      <c r="C74" t="s">
        <v>12</v>
      </c>
      <c r="D74">
        <v>27</v>
      </c>
      <c r="E74" t="s">
        <v>16</v>
      </c>
      <c r="F74" s="6">
        <v>44133</v>
      </c>
      <c r="G74" s="5">
        <v>83750</v>
      </c>
      <c r="H74" t="s">
        <v>207</v>
      </c>
      <c r="I74" s="7">
        <f ca="1">(TODAY() - Staff[[#This Row],[Date Joined]]) / 365</f>
        <v>3.3616438356164382</v>
      </c>
      <c r="J74" s="5">
        <f ca="1">IF(Staff[[#This Row],[Tenure]]&gt;2,3%,2%) * Staff[Salary]</f>
        <v>2512.5</v>
      </c>
      <c r="K74">
        <f>_xlfn.SWITCH(Staff[[#This Row],[Rating]], "Exceptional", 5, "Above Average", 4, "Average", 3, "Poor", 2, "Very Poor", 1)</f>
        <v>3</v>
      </c>
    </row>
    <row r="75" spans="1:11" x14ac:dyDescent="0.25">
      <c r="A75" t="s">
        <v>133</v>
      </c>
      <c r="B75" t="s">
        <v>8</v>
      </c>
      <c r="C75" t="s">
        <v>12</v>
      </c>
      <c r="D75">
        <v>25</v>
      </c>
      <c r="E75" t="s">
        <v>13</v>
      </c>
      <c r="F75" s="6">
        <v>44134</v>
      </c>
      <c r="G75" s="5">
        <v>80700</v>
      </c>
      <c r="H75" t="s">
        <v>205</v>
      </c>
      <c r="I75" s="7">
        <f ca="1">(TODAY() - Staff[[#This Row],[Date Joined]]) / 365</f>
        <v>3.3589041095890413</v>
      </c>
      <c r="J75" s="5">
        <f ca="1">IF(Staff[[#This Row],[Tenure]]&gt;2,3%,2%) * Staff[Salary]</f>
        <v>2421</v>
      </c>
      <c r="K75">
        <f>_xlfn.SWITCH(Staff[[#This Row],[Rating]], "Exceptional", 5, "Above Average", 4, "Average", 3, "Poor", 2, "Very Poor", 1)</f>
        <v>4</v>
      </c>
    </row>
    <row r="76" spans="1:11" x14ac:dyDescent="0.25">
      <c r="A76" t="s">
        <v>39</v>
      </c>
      <c r="B76" t="s">
        <v>8</v>
      </c>
      <c r="C76" t="s">
        <v>12</v>
      </c>
      <c r="D76">
        <v>25</v>
      </c>
      <c r="E76" t="s">
        <v>13</v>
      </c>
      <c r="F76" s="6">
        <v>44135</v>
      </c>
      <c r="G76" s="5">
        <v>80700</v>
      </c>
      <c r="H76" t="s">
        <v>207</v>
      </c>
      <c r="I76" s="7">
        <f ca="1">(TODAY() - Staff[[#This Row],[Date Joined]]) / 365</f>
        <v>3.3561643835616439</v>
      </c>
      <c r="J76" s="5">
        <f ca="1">IF(Staff[[#This Row],[Tenure]]&gt;2,3%,2%) * Staff[Salary]</f>
        <v>2421</v>
      </c>
      <c r="K76">
        <f>_xlfn.SWITCH(Staff[[#This Row],[Rating]], "Exceptional", 5, "Above Average", 4, "Average", 3, "Poor", 2, "Very Poor", 1)</f>
        <v>4</v>
      </c>
    </row>
    <row r="77" spans="1:11" x14ac:dyDescent="0.25">
      <c r="A77" t="s">
        <v>197</v>
      </c>
      <c r="B77" t="s">
        <v>15</v>
      </c>
      <c r="C77" t="s">
        <v>9</v>
      </c>
      <c r="D77">
        <v>20</v>
      </c>
      <c r="E77" t="s">
        <v>16</v>
      </c>
      <c r="F77" s="6">
        <v>44136</v>
      </c>
      <c r="G77" s="5">
        <v>79570</v>
      </c>
      <c r="H77" t="s">
        <v>205</v>
      </c>
      <c r="I77" s="7">
        <f ca="1">(TODAY() - Staff[[#This Row],[Date Joined]]) / 365</f>
        <v>3.3534246575342466</v>
      </c>
      <c r="J77" s="5">
        <f ca="1">IF(Staff[[#This Row],[Tenure]]&gt;2,3%,2%) * Staff[Salary]</f>
        <v>2387.1</v>
      </c>
      <c r="K77">
        <f>_xlfn.SWITCH(Staff[[#This Row],[Rating]], "Exceptional", 5, "Above Average", 4, "Average", 3, "Poor", 2, "Very Poor", 1)</f>
        <v>3</v>
      </c>
    </row>
    <row r="78" spans="1:11" x14ac:dyDescent="0.25">
      <c r="A78" t="s">
        <v>104</v>
      </c>
      <c r="B78" t="s">
        <v>15</v>
      </c>
      <c r="C78" t="s">
        <v>9</v>
      </c>
      <c r="D78">
        <v>20</v>
      </c>
      <c r="E78" t="s">
        <v>16</v>
      </c>
      <c r="F78" s="6">
        <v>44137</v>
      </c>
      <c r="G78" s="5">
        <v>79570</v>
      </c>
      <c r="H78" t="s">
        <v>207</v>
      </c>
      <c r="I78" s="7">
        <f ca="1">(TODAY() - Staff[[#This Row],[Date Joined]]) / 365</f>
        <v>3.3506849315068492</v>
      </c>
      <c r="J78" s="5">
        <f ca="1">IF(Staff[[#This Row],[Tenure]]&gt;2,3%,2%) * Staff[Salary]</f>
        <v>2387.1</v>
      </c>
      <c r="K78">
        <f>_xlfn.SWITCH(Staff[[#This Row],[Rating]], "Exceptional", 5, "Above Average", 4, "Average", 3, "Poor", 2, "Very Poor", 1)</f>
        <v>3</v>
      </c>
    </row>
    <row r="79" spans="1:11" x14ac:dyDescent="0.25">
      <c r="A79" t="s">
        <v>141</v>
      </c>
      <c r="B79" t="s">
        <v>8</v>
      </c>
      <c r="C79" t="s">
        <v>19</v>
      </c>
      <c r="D79">
        <v>36</v>
      </c>
      <c r="E79" t="s">
        <v>16</v>
      </c>
      <c r="F79" s="6">
        <v>44138</v>
      </c>
      <c r="G79" s="5">
        <v>78540</v>
      </c>
      <c r="H79" t="s">
        <v>205</v>
      </c>
      <c r="I79" s="7">
        <f ca="1">(TODAY() - Staff[[#This Row],[Date Joined]]) / 365</f>
        <v>3.3479452054794518</v>
      </c>
      <c r="J79" s="5">
        <f ca="1">IF(Staff[[#This Row],[Tenure]]&gt;2,3%,2%) * Staff[Salary]</f>
        <v>2356.1999999999998</v>
      </c>
      <c r="K79">
        <f>_xlfn.SWITCH(Staff[[#This Row],[Rating]], "Exceptional", 5, "Above Average", 4, "Average", 3, "Poor", 2, "Very Poor", 1)</f>
        <v>3</v>
      </c>
    </row>
    <row r="80" spans="1:11" x14ac:dyDescent="0.25">
      <c r="A80" t="s">
        <v>48</v>
      </c>
      <c r="B80" t="s">
        <v>8</v>
      </c>
      <c r="C80" t="s">
        <v>19</v>
      </c>
      <c r="D80">
        <v>36</v>
      </c>
      <c r="E80" t="s">
        <v>16</v>
      </c>
      <c r="F80" s="6">
        <v>44139</v>
      </c>
      <c r="G80" s="5">
        <v>78540</v>
      </c>
      <c r="H80" t="s">
        <v>207</v>
      </c>
      <c r="I80" s="7">
        <f ca="1">(TODAY() - Staff[[#This Row],[Date Joined]]) / 365</f>
        <v>3.3452054794520549</v>
      </c>
      <c r="J80" s="5">
        <f ca="1">IF(Staff[[#This Row],[Tenure]]&gt;2,3%,2%) * Staff[Salary]</f>
        <v>2356.1999999999998</v>
      </c>
      <c r="K80">
        <f>_xlfn.SWITCH(Staff[[#This Row],[Rating]], "Exceptional", 5, "Above Average", 4, "Average", 3, "Poor", 2, "Very Poor", 1)</f>
        <v>3</v>
      </c>
    </row>
    <row r="81" spans="1:11" x14ac:dyDescent="0.25">
      <c r="A81" t="s">
        <v>164</v>
      </c>
      <c r="B81" t="s">
        <v>8</v>
      </c>
      <c r="C81" t="s">
        <v>9</v>
      </c>
      <c r="D81">
        <v>36</v>
      </c>
      <c r="E81" t="s">
        <v>16</v>
      </c>
      <c r="F81" s="6">
        <v>44140</v>
      </c>
      <c r="G81" s="5">
        <v>78390</v>
      </c>
      <c r="H81" t="s">
        <v>205</v>
      </c>
      <c r="I81" s="7">
        <f ca="1">(TODAY() - Staff[[#This Row],[Date Joined]]) / 365</f>
        <v>3.3424657534246576</v>
      </c>
      <c r="J81" s="5">
        <f ca="1">IF(Staff[[#This Row],[Tenure]]&gt;2,3%,2%) * Staff[Salary]</f>
        <v>2351.6999999999998</v>
      </c>
      <c r="K81">
        <f>_xlfn.SWITCH(Staff[[#This Row],[Rating]], "Exceptional", 5, "Above Average", 4, "Average", 3, "Poor", 2, "Very Poor", 1)</f>
        <v>3</v>
      </c>
    </row>
    <row r="82" spans="1:11" x14ac:dyDescent="0.25">
      <c r="A82" t="s">
        <v>72</v>
      </c>
      <c r="B82" t="s">
        <v>8</v>
      </c>
      <c r="C82" t="s">
        <v>9</v>
      </c>
      <c r="D82">
        <v>36</v>
      </c>
      <c r="E82" t="s">
        <v>16</v>
      </c>
      <c r="F82" s="6">
        <v>44141</v>
      </c>
      <c r="G82" s="5">
        <v>78390</v>
      </c>
      <c r="H82" t="s">
        <v>207</v>
      </c>
      <c r="I82" s="7">
        <f ca="1">(TODAY() - Staff[[#This Row],[Date Joined]]) / 365</f>
        <v>3.3397260273972602</v>
      </c>
      <c r="J82" s="5">
        <f ca="1">IF(Staff[[#This Row],[Tenure]]&gt;2,3%,2%) * Staff[Salary]</f>
        <v>2351.6999999999998</v>
      </c>
      <c r="K82">
        <f>_xlfn.SWITCH(Staff[[#This Row],[Rating]], "Exceptional", 5, "Above Average", 4, "Average", 3, "Poor", 2, "Very Poor", 1)</f>
        <v>3</v>
      </c>
    </row>
    <row r="83" spans="1:11" x14ac:dyDescent="0.25">
      <c r="A83" t="s">
        <v>154</v>
      </c>
      <c r="B83" t="s">
        <v>8</v>
      </c>
      <c r="C83" t="s">
        <v>9</v>
      </c>
      <c r="D83">
        <v>22</v>
      </c>
      <c r="E83" t="s">
        <v>13</v>
      </c>
      <c r="F83" s="6">
        <v>44142</v>
      </c>
      <c r="G83" s="5">
        <v>76900</v>
      </c>
      <c r="H83" t="s">
        <v>205</v>
      </c>
      <c r="I83" s="7">
        <f ca="1">(TODAY() - Staff[[#This Row],[Date Joined]]) / 365</f>
        <v>3.3369863013698629</v>
      </c>
      <c r="J83" s="5">
        <f ca="1">IF(Staff[[#This Row],[Tenure]]&gt;2,3%,2%) * Staff[Salary]</f>
        <v>2307</v>
      </c>
      <c r="K83">
        <f>_xlfn.SWITCH(Staff[[#This Row],[Rating]], "Exceptional", 5, "Above Average", 4, "Average", 3, "Poor", 2, "Very Poor", 1)</f>
        <v>4</v>
      </c>
    </row>
    <row r="84" spans="1:11" x14ac:dyDescent="0.25">
      <c r="A84" t="s">
        <v>62</v>
      </c>
      <c r="B84" t="s">
        <v>8</v>
      </c>
      <c r="C84" t="s">
        <v>9</v>
      </c>
      <c r="D84">
        <v>22</v>
      </c>
      <c r="E84" t="s">
        <v>13</v>
      </c>
      <c r="F84" s="6">
        <v>44143</v>
      </c>
      <c r="G84" s="5">
        <v>76900</v>
      </c>
      <c r="H84" t="s">
        <v>207</v>
      </c>
      <c r="I84" s="7">
        <f ca="1">(TODAY() - Staff[[#This Row],[Date Joined]]) / 365</f>
        <v>3.3342465753424659</v>
      </c>
      <c r="J84" s="5">
        <f ca="1">IF(Staff[[#This Row],[Tenure]]&gt;2,3%,2%) * Staff[Salary]</f>
        <v>2307</v>
      </c>
      <c r="K84">
        <f>_xlfn.SWITCH(Staff[[#This Row],[Rating]], "Exceptional", 5, "Above Average", 4, "Average", 3, "Poor", 2, "Very Poor", 1)</f>
        <v>4</v>
      </c>
    </row>
    <row r="85" spans="1:11" x14ac:dyDescent="0.25">
      <c r="A85" t="s">
        <v>129</v>
      </c>
      <c r="B85" t="s">
        <v>8</v>
      </c>
      <c r="C85" t="s">
        <v>21</v>
      </c>
      <c r="D85">
        <v>28</v>
      </c>
      <c r="E85" t="s">
        <v>16</v>
      </c>
      <c r="F85" s="6">
        <v>44144</v>
      </c>
      <c r="G85" s="5">
        <v>75970</v>
      </c>
      <c r="H85" t="s">
        <v>205</v>
      </c>
      <c r="I85" s="7">
        <f ca="1">(TODAY() - Staff[[#This Row],[Date Joined]]) / 365</f>
        <v>3.3315068493150686</v>
      </c>
      <c r="J85" s="5">
        <f ca="1">IF(Staff[[#This Row],[Tenure]]&gt;2,3%,2%) * Staff[Salary]</f>
        <v>2279.1</v>
      </c>
      <c r="K85">
        <f>_xlfn.SWITCH(Staff[[#This Row],[Rating]], "Exceptional", 5, "Above Average", 4, "Average", 3, "Poor", 2, "Very Poor", 1)</f>
        <v>3</v>
      </c>
    </row>
    <row r="86" spans="1:11" x14ac:dyDescent="0.25">
      <c r="A86" t="s">
        <v>35</v>
      </c>
      <c r="B86" t="s">
        <v>8</v>
      </c>
      <c r="C86" t="s">
        <v>21</v>
      </c>
      <c r="D86">
        <v>28</v>
      </c>
      <c r="E86" t="s">
        <v>16</v>
      </c>
      <c r="F86" s="6">
        <v>44145</v>
      </c>
      <c r="G86" s="5">
        <v>75970</v>
      </c>
      <c r="H86" t="s">
        <v>207</v>
      </c>
      <c r="I86" s="7">
        <f ca="1">(TODAY() - Staff[[#This Row],[Date Joined]]) / 365</f>
        <v>3.3287671232876712</v>
      </c>
      <c r="J86" s="5">
        <f ca="1">IF(Staff[[#This Row],[Tenure]]&gt;2,3%,2%) * Staff[Salary]</f>
        <v>2279.1</v>
      </c>
      <c r="K86">
        <f>_xlfn.SWITCH(Staff[[#This Row],[Rating]], "Exceptional", 5, "Above Average", 4, "Average", 3, "Poor", 2, "Very Poor", 1)</f>
        <v>3</v>
      </c>
    </row>
    <row r="87" spans="1:11" x14ac:dyDescent="0.25">
      <c r="A87" t="s">
        <v>170</v>
      </c>
      <c r="B87" t="s">
        <v>15</v>
      </c>
      <c r="C87" t="s">
        <v>56</v>
      </c>
      <c r="D87">
        <v>21</v>
      </c>
      <c r="E87" t="s">
        <v>16</v>
      </c>
      <c r="F87" s="6">
        <v>44146</v>
      </c>
      <c r="G87" s="5">
        <v>75880</v>
      </c>
      <c r="H87" t="s">
        <v>205</v>
      </c>
      <c r="I87" s="7">
        <f ca="1">(TODAY() - Staff[[#This Row],[Date Joined]]) / 365</f>
        <v>3.3260273972602739</v>
      </c>
      <c r="J87" s="5">
        <f ca="1">IF(Staff[[#This Row],[Tenure]]&gt;2,3%,2%) * Staff[Salary]</f>
        <v>2276.4</v>
      </c>
      <c r="K87">
        <f>_xlfn.SWITCH(Staff[[#This Row],[Rating]], "Exceptional", 5, "Above Average", 4, "Average", 3, "Poor", 2, "Very Poor", 1)</f>
        <v>3</v>
      </c>
    </row>
    <row r="88" spans="1:11" x14ac:dyDescent="0.25">
      <c r="A88" t="s">
        <v>78</v>
      </c>
      <c r="B88" t="s">
        <v>15</v>
      </c>
      <c r="C88" t="s">
        <v>56</v>
      </c>
      <c r="D88">
        <v>21</v>
      </c>
      <c r="E88" t="s">
        <v>16</v>
      </c>
      <c r="F88" s="6">
        <v>44147</v>
      </c>
      <c r="G88" s="5">
        <v>75880</v>
      </c>
      <c r="H88" t="s">
        <v>207</v>
      </c>
      <c r="I88" s="7">
        <f ca="1">(TODAY() - Staff[[#This Row],[Date Joined]]) / 365</f>
        <v>3.3232876712328765</v>
      </c>
      <c r="J88" s="5">
        <f ca="1">IF(Staff[[#This Row],[Tenure]]&gt;2,3%,2%) * Staff[Salary]</f>
        <v>2276.4</v>
      </c>
      <c r="K88">
        <f>_xlfn.SWITCH(Staff[[#This Row],[Rating]], "Exceptional", 5, "Above Average", 4, "Average", 3, "Poor", 2, "Very Poor", 1)</f>
        <v>3</v>
      </c>
    </row>
    <row r="89" spans="1:11" x14ac:dyDescent="0.25">
      <c r="A89" t="s">
        <v>135</v>
      </c>
      <c r="B89" t="s">
        <v>8</v>
      </c>
      <c r="C89" t="s">
        <v>12</v>
      </c>
      <c r="D89">
        <v>33</v>
      </c>
      <c r="E89" t="s">
        <v>42</v>
      </c>
      <c r="F89" s="6">
        <v>44148</v>
      </c>
      <c r="G89" s="5">
        <v>75480</v>
      </c>
      <c r="H89" t="s">
        <v>205</v>
      </c>
      <c r="I89" s="7">
        <f ca="1">(TODAY() - Staff[[#This Row],[Date Joined]]) / 365</f>
        <v>3.3205479452054796</v>
      </c>
      <c r="J89" s="5">
        <f ca="1">IF(Staff[[#This Row],[Tenure]]&gt;2,3%,2%) * Staff[Salary]</f>
        <v>2264.4</v>
      </c>
      <c r="K89">
        <f>_xlfn.SWITCH(Staff[[#This Row],[Rating]], "Exceptional", 5, "Above Average", 4, "Average", 3, "Poor", 2, "Very Poor", 1)</f>
        <v>1</v>
      </c>
    </row>
    <row r="90" spans="1:11" x14ac:dyDescent="0.25">
      <c r="A90" t="s">
        <v>41</v>
      </c>
      <c r="B90" t="s">
        <v>8</v>
      </c>
      <c r="C90" t="s">
        <v>12</v>
      </c>
      <c r="D90">
        <v>33</v>
      </c>
      <c r="E90" t="s">
        <v>42</v>
      </c>
      <c r="F90" s="6">
        <v>44149</v>
      </c>
      <c r="G90" s="5">
        <v>75480</v>
      </c>
      <c r="H90" t="s">
        <v>207</v>
      </c>
      <c r="I90" s="7">
        <f ca="1">(TODAY() - Staff[[#This Row],[Date Joined]]) / 365</f>
        <v>3.3178082191780822</v>
      </c>
      <c r="J90" s="5">
        <f ca="1">IF(Staff[[#This Row],[Tenure]]&gt;2,3%,2%) * Staff[Salary]</f>
        <v>2264.4</v>
      </c>
      <c r="K90">
        <f>_xlfn.SWITCH(Staff[[#This Row],[Rating]], "Exceptional", 5, "Above Average", 4, "Average", 3, "Poor", 2, "Very Poor", 1)</f>
        <v>1</v>
      </c>
    </row>
    <row r="91" spans="1:11" x14ac:dyDescent="0.25">
      <c r="A91" t="s">
        <v>188</v>
      </c>
      <c r="B91" t="s">
        <v>8</v>
      </c>
      <c r="C91" t="s">
        <v>12</v>
      </c>
      <c r="D91">
        <v>33</v>
      </c>
      <c r="E91" t="s">
        <v>16</v>
      </c>
      <c r="F91" s="6">
        <v>44150</v>
      </c>
      <c r="G91" s="5">
        <v>75280</v>
      </c>
      <c r="H91" t="s">
        <v>205</v>
      </c>
      <c r="I91" s="7">
        <f ca="1">(TODAY() - Staff[[#This Row],[Date Joined]]) / 365</f>
        <v>3.3150684931506849</v>
      </c>
      <c r="J91" s="5">
        <f ca="1">IF(Staff[[#This Row],[Tenure]]&gt;2,3%,2%) * Staff[Salary]</f>
        <v>2258.4</v>
      </c>
      <c r="K91">
        <f>_xlfn.SWITCH(Staff[[#This Row],[Rating]], "Exceptional", 5, "Above Average", 4, "Average", 3, "Poor", 2, "Very Poor", 1)</f>
        <v>3</v>
      </c>
    </row>
    <row r="92" spans="1:11" x14ac:dyDescent="0.25">
      <c r="A92" t="s">
        <v>95</v>
      </c>
      <c r="B92" t="s">
        <v>8</v>
      </c>
      <c r="C92" t="s">
        <v>12</v>
      </c>
      <c r="D92">
        <v>33</v>
      </c>
      <c r="E92" t="s">
        <v>16</v>
      </c>
      <c r="F92" s="6">
        <v>44151</v>
      </c>
      <c r="G92" s="5">
        <v>75280</v>
      </c>
      <c r="H92" t="s">
        <v>207</v>
      </c>
      <c r="I92" s="7">
        <f ca="1">(TODAY() - Staff[[#This Row],[Date Joined]]) / 365</f>
        <v>3.3123287671232875</v>
      </c>
      <c r="J92" s="5">
        <f ca="1">IF(Staff[[#This Row],[Tenure]]&gt;2,3%,2%) * Staff[Salary]</f>
        <v>2258.4</v>
      </c>
      <c r="K92">
        <f>_xlfn.SWITCH(Staff[[#This Row],[Rating]], "Exceptional", 5, "Above Average", 4, "Average", 3, "Poor", 2, "Very Poor", 1)</f>
        <v>3</v>
      </c>
    </row>
    <row r="93" spans="1:11" x14ac:dyDescent="0.25">
      <c r="A93" t="s">
        <v>111</v>
      </c>
      <c r="B93" t="s">
        <v>8</v>
      </c>
      <c r="C93" t="s">
        <v>9</v>
      </c>
      <c r="D93">
        <v>42</v>
      </c>
      <c r="E93" t="s">
        <v>10</v>
      </c>
      <c r="F93" s="6">
        <v>44152</v>
      </c>
      <c r="G93" s="5">
        <v>75000</v>
      </c>
      <c r="H93" t="s">
        <v>205</v>
      </c>
      <c r="I93" s="7">
        <f ca="1">(TODAY() - Staff[[#This Row],[Date Joined]]) / 365</f>
        <v>3.3095890410958906</v>
      </c>
      <c r="J93" s="5">
        <f ca="1">IF(Staff[[#This Row],[Tenure]]&gt;2,3%,2%) * Staff[Salary]</f>
        <v>2250</v>
      </c>
      <c r="K93">
        <f>_xlfn.SWITCH(Staff[[#This Row],[Rating]], "Exceptional", 5, "Above Average", 4, "Average", 3, "Poor", 2, "Very Poor", 1)</f>
        <v>5</v>
      </c>
    </row>
    <row r="94" spans="1:11" x14ac:dyDescent="0.25">
      <c r="A94" t="s">
        <v>7</v>
      </c>
      <c r="B94" t="s">
        <v>8</v>
      </c>
      <c r="C94" t="s">
        <v>9</v>
      </c>
      <c r="D94">
        <v>42</v>
      </c>
      <c r="E94" t="s">
        <v>10</v>
      </c>
      <c r="F94" s="6">
        <v>44153</v>
      </c>
      <c r="G94" s="5">
        <v>75000</v>
      </c>
      <c r="H94" t="s">
        <v>207</v>
      </c>
      <c r="I94" s="7">
        <f ca="1">(TODAY() - Staff[[#This Row],[Date Joined]]) / 365</f>
        <v>3.3068493150684932</v>
      </c>
      <c r="J94" s="5">
        <f ca="1">IF(Staff[[#This Row],[Tenure]]&gt;2,3%,2%) * Staff[Salary]</f>
        <v>2250</v>
      </c>
      <c r="K94">
        <f>_xlfn.SWITCH(Staff[[#This Row],[Rating]], "Exceptional", 5, "Above Average", 4, "Average", 3, "Poor", 2, "Very Poor", 1)</f>
        <v>5</v>
      </c>
    </row>
    <row r="95" spans="1:11" x14ac:dyDescent="0.25">
      <c r="A95" t="s">
        <v>115</v>
      </c>
      <c r="B95" t="s">
        <v>15</v>
      </c>
      <c r="C95" t="s">
        <v>19</v>
      </c>
      <c r="D95">
        <v>33</v>
      </c>
      <c r="E95" t="s">
        <v>16</v>
      </c>
      <c r="F95" s="6">
        <v>44154</v>
      </c>
      <c r="G95" s="5">
        <v>74550</v>
      </c>
      <c r="H95" t="s">
        <v>205</v>
      </c>
      <c r="I95" s="7">
        <f ca="1">(TODAY() - Staff[[#This Row],[Date Joined]]) / 365</f>
        <v>3.3041095890410959</v>
      </c>
      <c r="J95" s="5">
        <f ca="1">IF(Staff[[#This Row],[Tenure]]&gt;2,3%,2%) * Staff[Salary]</f>
        <v>2236.5</v>
      </c>
      <c r="K95">
        <f>_xlfn.SWITCH(Staff[[#This Row],[Rating]], "Exceptional", 5, "Above Average", 4, "Average", 3, "Poor", 2, "Very Poor", 1)</f>
        <v>3</v>
      </c>
    </row>
    <row r="96" spans="1:11" x14ac:dyDescent="0.25">
      <c r="A96" t="s">
        <v>18</v>
      </c>
      <c r="B96" t="s">
        <v>15</v>
      </c>
      <c r="C96" t="s">
        <v>19</v>
      </c>
      <c r="D96">
        <v>33</v>
      </c>
      <c r="E96" t="s">
        <v>16</v>
      </c>
      <c r="F96" s="6">
        <v>44155</v>
      </c>
      <c r="G96" s="5">
        <v>74550</v>
      </c>
      <c r="H96" t="s">
        <v>207</v>
      </c>
      <c r="I96" s="7">
        <f ca="1">(TODAY() - Staff[[#This Row],[Date Joined]]) / 365</f>
        <v>3.3013698630136985</v>
      </c>
      <c r="J96" s="5">
        <f ca="1">IF(Staff[[#This Row],[Tenure]]&gt;2,3%,2%) * Staff[Salary]</f>
        <v>2236.5</v>
      </c>
      <c r="K96">
        <f>_xlfn.SWITCH(Staff[[#This Row],[Rating]], "Exceptional", 5, "Above Average", 4, "Average", 3, "Poor", 2, "Very Poor", 1)</f>
        <v>3</v>
      </c>
    </row>
    <row r="97" spans="1:11" x14ac:dyDescent="0.25">
      <c r="A97" t="s">
        <v>187</v>
      </c>
      <c r="B97" t="s">
        <v>15</v>
      </c>
      <c r="C97" t="s">
        <v>21</v>
      </c>
      <c r="D97">
        <v>36</v>
      </c>
      <c r="E97" t="s">
        <v>16</v>
      </c>
      <c r="F97" s="6">
        <v>44156</v>
      </c>
      <c r="G97" s="5">
        <v>71380</v>
      </c>
      <c r="H97" t="s">
        <v>205</v>
      </c>
      <c r="I97" s="7">
        <f ca="1">(TODAY() - Staff[[#This Row],[Date Joined]]) / 365</f>
        <v>3.2986301369863016</v>
      </c>
      <c r="J97" s="5">
        <f ca="1">IF(Staff[[#This Row],[Tenure]]&gt;2,3%,2%) * Staff[Salary]</f>
        <v>2141.4</v>
      </c>
      <c r="K97">
        <f>_xlfn.SWITCH(Staff[[#This Row],[Rating]], "Exceptional", 5, "Above Average", 4, "Average", 3, "Poor", 2, "Very Poor", 1)</f>
        <v>3</v>
      </c>
    </row>
    <row r="98" spans="1:11" x14ac:dyDescent="0.25">
      <c r="A98" t="s">
        <v>94</v>
      </c>
      <c r="B98" t="s">
        <v>15</v>
      </c>
      <c r="C98" t="s">
        <v>21</v>
      </c>
      <c r="D98">
        <v>36</v>
      </c>
      <c r="E98" t="s">
        <v>16</v>
      </c>
      <c r="F98" s="6">
        <v>44157</v>
      </c>
      <c r="G98" s="5">
        <v>71380</v>
      </c>
      <c r="H98" t="s">
        <v>207</v>
      </c>
      <c r="I98" s="7">
        <f ca="1">(TODAY() - Staff[[#This Row],[Date Joined]]) / 365</f>
        <v>3.2958904109589042</v>
      </c>
      <c r="J98" s="5">
        <f ca="1">IF(Staff[[#This Row],[Tenure]]&gt;2,3%,2%) * Staff[Salary]</f>
        <v>2141.4</v>
      </c>
      <c r="K98">
        <f>_xlfn.SWITCH(Staff[[#This Row],[Rating]], "Exceptional", 5, "Above Average", 4, "Average", 3, "Poor", 2, "Very Poor", 1)</f>
        <v>3</v>
      </c>
    </row>
    <row r="99" spans="1:11" x14ac:dyDescent="0.25">
      <c r="A99" t="s">
        <v>162</v>
      </c>
      <c r="B99" t="s">
        <v>15</v>
      </c>
      <c r="C99" t="s">
        <v>9</v>
      </c>
      <c r="D99">
        <v>46</v>
      </c>
      <c r="E99" t="s">
        <v>16</v>
      </c>
      <c r="F99" s="6">
        <v>44158</v>
      </c>
      <c r="G99" s="5">
        <v>70610</v>
      </c>
      <c r="H99" t="s">
        <v>205</v>
      </c>
      <c r="I99" s="7">
        <f ca="1">(TODAY() - Staff[[#This Row],[Date Joined]]) / 365</f>
        <v>3.2931506849315069</v>
      </c>
      <c r="J99" s="5">
        <f ca="1">IF(Staff[[#This Row],[Tenure]]&gt;2,3%,2%) * Staff[Salary]</f>
        <v>2118.2999999999997</v>
      </c>
      <c r="K99">
        <f>_xlfn.SWITCH(Staff[[#This Row],[Rating]], "Exceptional", 5, "Above Average", 4, "Average", 3, "Poor", 2, "Very Poor", 1)</f>
        <v>3</v>
      </c>
    </row>
    <row r="100" spans="1:11" x14ac:dyDescent="0.25">
      <c r="A100" t="s">
        <v>70</v>
      </c>
      <c r="B100" t="s">
        <v>15</v>
      </c>
      <c r="C100" t="s">
        <v>9</v>
      </c>
      <c r="D100">
        <v>46</v>
      </c>
      <c r="E100" t="s">
        <v>16</v>
      </c>
      <c r="F100" s="6">
        <v>44159</v>
      </c>
      <c r="G100" s="5">
        <v>70610</v>
      </c>
      <c r="H100" t="s">
        <v>207</v>
      </c>
      <c r="I100" s="7">
        <f ca="1">(TODAY() - Staff[[#This Row],[Date Joined]]) / 365</f>
        <v>3.2904109589041095</v>
      </c>
      <c r="J100" s="5">
        <f ca="1">IF(Staff[[#This Row],[Tenure]]&gt;2,3%,2%) * Staff[Salary]</f>
        <v>2118.2999999999997</v>
      </c>
      <c r="K100">
        <f>_xlfn.SWITCH(Staff[[#This Row],[Rating]], "Exceptional", 5, "Above Average", 4, "Average", 3, "Poor", 2, "Very Poor", 1)</f>
        <v>3</v>
      </c>
    </row>
    <row r="101" spans="1:11" x14ac:dyDescent="0.25">
      <c r="A101" t="s">
        <v>183</v>
      </c>
      <c r="B101" t="s">
        <v>15</v>
      </c>
      <c r="C101" t="s">
        <v>21</v>
      </c>
      <c r="D101">
        <v>42</v>
      </c>
      <c r="E101" t="s">
        <v>24</v>
      </c>
      <c r="F101" s="6">
        <v>44160</v>
      </c>
      <c r="G101" s="5">
        <v>70270</v>
      </c>
      <c r="H101" t="s">
        <v>205</v>
      </c>
      <c r="I101" s="7">
        <f ca="1">(TODAY() - Staff[[#This Row],[Date Joined]]) / 365</f>
        <v>3.2876712328767121</v>
      </c>
      <c r="J101" s="5">
        <f ca="1">IF(Staff[[#This Row],[Tenure]]&gt;2,3%,2%) * Staff[Salary]</f>
        <v>2108.1</v>
      </c>
      <c r="K101">
        <f>_xlfn.SWITCH(Staff[[#This Row],[Rating]], "Exceptional", 5, "Above Average", 4, "Average", 3, "Poor", 2, "Very Poor", 1)</f>
        <v>2</v>
      </c>
    </row>
    <row r="102" spans="1:11" x14ac:dyDescent="0.25">
      <c r="A102" t="s">
        <v>90</v>
      </c>
      <c r="B102" t="s">
        <v>15</v>
      </c>
      <c r="C102" t="s">
        <v>21</v>
      </c>
      <c r="D102">
        <v>42</v>
      </c>
      <c r="E102" t="s">
        <v>24</v>
      </c>
      <c r="F102" s="6">
        <v>44161</v>
      </c>
      <c r="G102" s="5">
        <v>70270</v>
      </c>
      <c r="H102" t="s">
        <v>207</v>
      </c>
      <c r="I102" s="7">
        <f ca="1">(TODAY() - Staff[[#This Row],[Date Joined]]) / 365</f>
        <v>3.2849315068493152</v>
      </c>
      <c r="J102" s="5">
        <f ca="1">IF(Staff[[#This Row],[Tenure]]&gt;2,3%,2%) * Staff[Salary]</f>
        <v>2108.1</v>
      </c>
      <c r="K102">
        <f>_xlfn.SWITCH(Staff[[#This Row],[Rating]], "Exceptional", 5, "Above Average", 4, "Average", 3, "Poor", 2, "Very Poor", 1)</f>
        <v>2</v>
      </c>
    </row>
    <row r="103" spans="1:11" x14ac:dyDescent="0.25">
      <c r="A103" t="s">
        <v>159</v>
      </c>
      <c r="B103" t="s">
        <v>15</v>
      </c>
      <c r="C103" t="s">
        <v>12</v>
      </c>
      <c r="D103">
        <v>30</v>
      </c>
      <c r="E103" t="s">
        <v>16</v>
      </c>
      <c r="F103" s="6">
        <v>44162</v>
      </c>
      <c r="G103" s="5">
        <v>69710</v>
      </c>
      <c r="H103" t="s">
        <v>205</v>
      </c>
      <c r="I103" s="7">
        <f ca="1">(TODAY() - Staff[[#This Row],[Date Joined]]) / 365</f>
        <v>3.2821917808219179</v>
      </c>
      <c r="J103" s="5">
        <f ca="1">IF(Staff[[#This Row],[Tenure]]&gt;2,3%,2%) * Staff[Salary]</f>
        <v>2091.2999999999997</v>
      </c>
      <c r="K103">
        <f>_xlfn.SWITCH(Staff[[#This Row],[Rating]], "Exceptional", 5, "Above Average", 4, "Average", 3, "Poor", 2, "Very Poor", 1)</f>
        <v>3</v>
      </c>
    </row>
    <row r="104" spans="1:11" x14ac:dyDescent="0.25">
      <c r="A104" t="s">
        <v>67</v>
      </c>
      <c r="B104" t="s">
        <v>15</v>
      </c>
      <c r="C104" t="s">
        <v>12</v>
      </c>
      <c r="D104">
        <v>30</v>
      </c>
      <c r="E104" t="s">
        <v>16</v>
      </c>
      <c r="F104" s="6">
        <v>44163</v>
      </c>
      <c r="G104" s="5">
        <v>69710</v>
      </c>
      <c r="H104" t="s">
        <v>207</v>
      </c>
      <c r="I104" s="7">
        <f ca="1">(TODAY() - Staff[[#This Row],[Date Joined]]) / 365</f>
        <v>3.2794520547945205</v>
      </c>
      <c r="J104" s="5">
        <f ca="1">IF(Staff[[#This Row],[Tenure]]&gt;2,3%,2%) * Staff[Salary]</f>
        <v>2091.2999999999997</v>
      </c>
      <c r="K104">
        <f>_xlfn.SWITCH(Staff[[#This Row],[Rating]], "Exceptional", 5, "Above Average", 4, "Average", 3, "Poor", 2, "Very Poor", 1)</f>
        <v>3</v>
      </c>
    </row>
    <row r="105" spans="1:11" x14ac:dyDescent="0.25">
      <c r="A105" t="s">
        <v>119</v>
      </c>
      <c r="B105" t="s">
        <v>15</v>
      </c>
      <c r="C105" t="s">
        <v>12</v>
      </c>
      <c r="D105">
        <v>30</v>
      </c>
      <c r="E105" t="s">
        <v>16</v>
      </c>
      <c r="F105" s="6">
        <v>44164</v>
      </c>
      <c r="G105" s="5">
        <v>69120</v>
      </c>
      <c r="H105" t="s">
        <v>205</v>
      </c>
      <c r="I105" s="7">
        <f ca="1">(TODAY() - Staff[[#This Row],[Date Joined]]) / 365</f>
        <v>3.2767123287671232</v>
      </c>
      <c r="J105" s="5">
        <f ca="1">IF(Staff[[#This Row],[Tenure]]&gt;2,3%,2%) * Staff[Salary]</f>
        <v>2073.6</v>
      </c>
      <c r="K105">
        <f>_xlfn.SWITCH(Staff[[#This Row],[Rating]], "Exceptional", 5, "Above Average", 4, "Average", 3, "Poor", 2, "Very Poor", 1)</f>
        <v>3</v>
      </c>
    </row>
    <row r="106" spans="1:11" x14ac:dyDescent="0.25">
      <c r="A106" t="s">
        <v>25</v>
      </c>
      <c r="B106" t="s">
        <v>15</v>
      </c>
      <c r="C106" t="s">
        <v>12</v>
      </c>
      <c r="D106">
        <v>30</v>
      </c>
      <c r="E106" t="s">
        <v>16</v>
      </c>
      <c r="F106" s="6">
        <v>44165</v>
      </c>
      <c r="G106" s="5">
        <v>69120</v>
      </c>
      <c r="H106" t="s">
        <v>207</v>
      </c>
      <c r="I106" s="7">
        <f ca="1">(TODAY() - Staff[[#This Row],[Date Joined]]) / 365</f>
        <v>3.2739726027397262</v>
      </c>
      <c r="J106" s="5">
        <f ca="1">IF(Staff[[#This Row],[Tenure]]&gt;2,3%,2%) * Staff[Salary]</f>
        <v>2073.6</v>
      </c>
      <c r="K106">
        <f>_xlfn.SWITCH(Staff[[#This Row],[Rating]], "Exceptional", 5, "Above Average", 4, "Average", 3, "Poor", 2, "Very Poor", 1)</f>
        <v>3</v>
      </c>
    </row>
    <row r="107" spans="1:11" x14ac:dyDescent="0.25">
      <c r="A107" t="s">
        <v>190</v>
      </c>
      <c r="B107" t="s">
        <v>15</v>
      </c>
      <c r="C107" t="s">
        <v>12</v>
      </c>
      <c r="D107">
        <v>37</v>
      </c>
      <c r="E107" t="s">
        <v>16</v>
      </c>
      <c r="F107" s="6">
        <v>44166</v>
      </c>
      <c r="G107" s="5">
        <v>69070</v>
      </c>
      <c r="H107" t="s">
        <v>205</v>
      </c>
      <c r="I107" s="7">
        <f ca="1">(TODAY() - Staff[[#This Row],[Date Joined]]) / 365</f>
        <v>3.2712328767123289</v>
      </c>
      <c r="J107" s="5">
        <f ca="1">IF(Staff[[#This Row],[Tenure]]&gt;2,3%,2%) * Staff[Salary]</f>
        <v>2072.1</v>
      </c>
      <c r="K107">
        <f>_xlfn.SWITCH(Staff[[#This Row],[Rating]], "Exceptional", 5, "Above Average", 4, "Average", 3, "Poor", 2, "Very Poor", 1)</f>
        <v>3</v>
      </c>
    </row>
    <row r="108" spans="1:11" x14ac:dyDescent="0.25">
      <c r="A108" t="s">
        <v>97</v>
      </c>
      <c r="B108" t="s">
        <v>15</v>
      </c>
      <c r="C108" t="s">
        <v>12</v>
      </c>
      <c r="D108">
        <v>37</v>
      </c>
      <c r="E108" t="s">
        <v>16</v>
      </c>
      <c r="F108" s="6">
        <v>44167</v>
      </c>
      <c r="G108" s="5">
        <v>69070</v>
      </c>
      <c r="H108" t="s">
        <v>207</v>
      </c>
      <c r="I108" s="7">
        <f ca="1">(TODAY() - Staff[[#This Row],[Date Joined]]) / 365</f>
        <v>3.2684931506849315</v>
      </c>
      <c r="J108" s="5">
        <f ca="1">IF(Staff[[#This Row],[Tenure]]&gt;2,3%,2%) * Staff[Salary]</f>
        <v>2072.1</v>
      </c>
      <c r="K108">
        <f>_xlfn.SWITCH(Staff[[#This Row],[Rating]], "Exceptional", 5, "Above Average", 4, "Average", 3, "Poor", 2, "Very Poor", 1)</f>
        <v>3</v>
      </c>
    </row>
    <row r="109" spans="1:11" x14ac:dyDescent="0.25">
      <c r="A109" t="s">
        <v>184</v>
      </c>
      <c r="B109" t="s">
        <v>8</v>
      </c>
      <c r="C109" t="s">
        <v>19</v>
      </c>
      <c r="D109">
        <v>20</v>
      </c>
      <c r="E109" t="s">
        <v>24</v>
      </c>
      <c r="F109" s="6">
        <v>44168</v>
      </c>
      <c r="G109" s="5">
        <v>68900</v>
      </c>
      <c r="H109" t="s">
        <v>205</v>
      </c>
      <c r="I109" s="7">
        <f ca="1">(TODAY() - Staff[[#This Row],[Date Joined]]) / 365</f>
        <v>3.2657534246575342</v>
      </c>
      <c r="J109" s="5">
        <f ca="1">IF(Staff[[#This Row],[Tenure]]&gt;2,3%,2%) * Staff[Salary]</f>
        <v>2067</v>
      </c>
      <c r="K109">
        <f>_xlfn.SWITCH(Staff[[#This Row],[Rating]], "Exceptional", 5, "Above Average", 4, "Average", 3, "Poor", 2, "Very Poor", 1)</f>
        <v>2</v>
      </c>
    </row>
    <row r="110" spans="1:11" x14ac:dyDescent="0.25">
      <c r="A110" t="s">
        <v>91</v>
      </c>
      <c r="B110" t="s">
        <v>8</v>
      </c>
      <c r="C110" t="s">
        <v>19</v>
      </c>
      <c r="D110">
        <v>20</v>
      </c>
      <c r="E110" t="s">
        <v>24</v>
      </c>
      <c r="F110" s="6">
        <v>44169</v>
      </c>
      <c r="G110" s="5">
        <v>68900</v>
      </c>
      <c r="H110" t="s">
        <v>207</v>
      </c>
      <c r="I110" s="7">
        <f ca="1">(TODAY() - Staff[[#This Row],[Date Joined]]) / 365</f>
        <v>3.2630136986301368</v>
      </c>
      <c r="J110" s="5">
        <f ca="1">IF(Staff[[#This Row],[Tenure]]&gt;2,3%,2%) * Staff[Salary]</f>
        <v>2067</v>
      </c>
      <c r="K110">
        <f>_xlfn.SWITCH(Staff[[#This Row],[Rating]], "Exceptional", 5, "Above Average", 4, "Average", 3, "Poor", 2, "Very Poor", 1)</f>
        <v>2</v>
      </c>
    </row>
    <row r="111" spans="1:11" x14ac:dyDescent="0.25">
      <c r="A111" t="s">
        <v>138</v>
      </c>
      <c r="B111" t="s">
        <v>15</v>
      </c>
      <c r="C111" t="s">
        <v>9</v>
      </c>
      <c r="D111">
        <v>30</v>
      </c>
      <c r="E111" t="s">
        <v>16</v>
      </c>
      <c r="F111" s="6">
        <v>44170</v>
      </c>
      <c r="G111" s="5">
        <v>67950</v>
      </c>
      <c r="H111" t="s">
        <v>205</v>
      </c>
      <c r="I111" s="7">
        <f ca="1">(TODAY() - Staff[[#This Row],[Date Joined]]) / 365</f>
        <v>3.2602739726027399</v>
      </c>
      <c r="J111" s="5">
        <f ca="1">IF(Staff[[#This Row],[Tenure]]&gt;2,3%,2%) * Staff[Salary]</f>
        <v>2038.5</v>
      </c>
      <c r="K111">
        <f>_xlfn.SWITCH(Staff[[#This Row],[Rating]], "Exceptional", 5, "Above Average", 4, "Average", 3, "Poor", 2, "Very Poor", 1)</f>
        <v>3</v>
      </c>
    </row>
    <row r="112" spans="1:11" x14ac:dyDescent="0.25">
      <c r="A112" t="s">
        <v>45</v>
      </c>
      <c r="B112" t="s">
        <v>15</v>
      </c>
      <c r="C112" t="s">
        <v>9</v>
      </c>
      <c r="D112">
        <v>30</v>
      </c>
      <c r="E112" t="s">
        <v>16</v>
      </c>
      <c r="F112" s="6">
        <v>44171</v>
      </c>
      <c r="G112" s="5">
        <v>67950</v>
      </c>
      <c r="H112" t="s">
        <v>207</v>
      </c>
      <c r="I112" s="7">
        <f ca="1">(TODAY() - Staff[[#This Row],[Date Joined]]) / 365</f>
        <v>3.2575342465753425</v>
      </c>
      <c r="J112" s="5">
        <f ca="1">IF(Staff[[#This Row],[Tenure]]&gt;2,3%,2%) * Staff[Salary]</f>
        <v>2038.5</v>
      </c>
      <c r="K112">
        <f>_xlfn.SWITCH(Staff[[#This Row],[Rating]], "Exceptional", 5, "Above Average", 4, "Average", 3, "Poor", 2, "Very Poor", 1)</f>
        <v>3</v>
      </c>
    </row>
    <row r="113" spans="1:11" x14ac:dyDescent="0.25">
      <c r="A113" t="s">
        <v>121</v>
      </c>
      <c r="B113" t="s">
        <v>8</v>
      </c>
      <c r="C113" t="s">
        <v>21</v>
      </c>
      <c r="D113">
        <v>30</v>
      </c>
      <c r="E113" t="s">
        <v>24</v>
      </c>
      <c r="F113" s="6">
        <v>44172</v>
      </c>
      <c r="G113" s="5">
        <v>67910</v>
      </c>
      <c r="H113" t="s">
        <v>205</v>
      </c>
      <c r="I113" s="7">
        <f ca="1">(TODAY() - Staff[[#This Row],[Date Joined]]) / 365</f>
        <v>3.2547945205479452</v>
      </c>
      <c r="J113" s="5">
        <f ca="1">IF(Staff[[#This Row],[Tenure]]&gt;2,3%,2%) * Staff[Salary]</f>
        <v>2037.3</v>
      </c>
      <c r="K113">
        <f>_xlfn.SWITCH(Staff[[#This Row],[Rating]], "Exceptional", 5, "Above Average", 4, "Average", 3, "Poor", 2, "Very Poor", 1)</f>
        <v>2</v>
      </c>
    </row>
    <row r="114" spans="1:11" x14ac:dyDescent="0.25">
      <c r="A114" t="s">
        <v>27</v>
      </c>
      <c r="B114" t="s">
        <v>8</v>
      </c>
      <c r="C114" t="s">
        <v>21</v>
      </c>
      <c r="D114">
        <v>30</v>
      </c>
      <c r="E114" t="s">
        <v>24</v>
      </c>
      <c r="F114" s="6">
        <v>44173</v>
      </c>
      <c r="G114" s="5">
        <v>67910</v>
      </c>
      <c r="H114" t="s">
        <v>207</v>
      </c>
      <c r="I114" s="7">
        <f ca="1">(TODAY() - Staff[[#This Row],[Date Joined]]) / 365</f>
        <v>3.2520547945205478</v>
      </c>
      <c r="J114" s="5">
        <f ca="1">IF(Staff[[#This Row],[Tenure]]&gt;2,3%,2%) * Staff[Salary]</f>
        <v>2037.3</v>
      </c>
      <c r="K114">
        <f>_xlfn.SWITCH(Staff[[#This Row],[Rating]], "Exceptional", 5, "Above Average", 4, "Average", 3, "Poor", 2, "Very Poor", 1)</f>
        <v>2</v>
      </c>
    </row>
    <row r="115" spans="1:11" x14ac:dyDescent="0.25">
      <c r="A115" t="s">
        <v>126</v>
      </c>
      <c r="B115" t="s">
        <v>8</v>
      </c>
      <c r="C115" t="s">
        <v>21</v>
      </c>
      <c r="D115">
        <v>21</v>
      </c>
      <c r="E115" t="s">
        <v>16</v>
      </c>
      <c r="F115" s="6">
        <v>44174</v>
      </c>
      <c r="G115" s="5">
        <v>65920</v>
      </c>
      <c r="H115" t="s">
        <v>205</v>
      </c>
      <c r="I115" s="7">
        <f ca="1">(TODAY() - Staff[[#This Row],[Date Joined]]) / 365</f>
        <v>3.2493150684931509</v>
      </c>
      <c r="J115" s="5">
        <f ca="1">IF(Staff[[#This Row],[Tenure]]&gt;2,3%,2%) * Staff[Salary]</f>
        <v>1977.6</v>
      </c>
      <c r="K115">
        <f>_xlfn.SWITCH(Staff[[#This Row],[Rating]], "Exceptional", 5, "Above Average", 4, "Average", 3, "Poor", 2, "Very Poor", 1)</f>
        <v>3</v>
      </c>
    </row>
    <row r="116" spans="1:11" x14ac:dyDescent="0.25">
      <c r="A116" t="s">
        <v>32</v>
      </c>
      <c r="B116" t="s">
        <v>8</v>
      </c>
      <c r="C116" t="s">
        <v>21</v>
      </c>
      <c r="D116">
        <v>21</v>
      </c>
      <c r="E116" t="s">
        <v>16</v>
      </c>
      <c r="F116" s="6">
        <v>44175</v>
      </c>
      <c r="G116" s="5">
        <v>65920</v>
      </c>
      <c r="H116" t="s">
        <v>207</v>
      </c>
      <c r="I116" s="7">
        <f ca="1">(TODAY() - Staff[[#This Row],[Date Joined]]) / 365</f>
        <v>3.2465753424657535</v>
      </c>
      <c r="J116" s="5">
        <f ca="1">IF(Staff[[#This Row],[Tenure]]&gt;2,3%,2%) * Staff[Salary]</f>
        <v>1977.6</v>
      </c>
      <c r="K116">
        <f>_xlfn.SWITCH(Staff[[#This Row],[Rating]], "Exceptional", 5, "Above Average", 4, "Average", 3, "Poor", 2, "Very Poor", 1)</f>
        <v>3</v>
      </c>
    </row>
    <row r="117" spans="1:11" x14ac:dyDescent="0.25">
      <c r="A117" t="s">
        <v>168</v>
      </c>
      <c r="B117" t="s">
        <v>15</v>
      </c>
      <c r="C117" t="s">
        <v>19</v>
      </c>
      <c r="D117">
        <v>25</v>
      </c>
      <c r="E117" t="s">
        <v>16</v>
      </c>
      <c r="F117" s="6">
        <v>44176</v>
      </c>
      <c r="G117" s="5">
        <v>65700</v>
      </c>
      <c r="H117" t="s">
        <v>205</v>
      </c>
      <c r="I117" s="7">
        <f ca="1">(TODAY() - Staff[[#This Row],[Date Joined]]) / 365</f>
        <v>3.2438356164383562</v>
      </c>
      <c r="J117" s="5">
        <f ca="1">IF(Staff[[#This Row],[Tenure]]&gt;2,3%,2%) * Staff[Salary]</f>
        <v>1971</v>
      </c>
      <c r="K117">
        <f>_xlfn.SWITCH(Staff[[#This Row],[Rating]], "Exceptional", 5, "Above Average", 4, "Average", 3, "Poor", 2, "Very Poor", 1)</f>
        <v>3</v>
      </c>
    </row>
    <row r="118" spans="1:11" x14ac:dyDescent="0.25">
      <c r="A118" t="s">
        <v>76</v>
      </c>
      <c r="B118" t="s">
        <v>15</v>
      </c>
      <c r="C118" t="s">
        <v>19</v>
      </c>
      <c r="D118">
        <v>25</v>
      </c>
      <c r="E118" t="s">
        <v>16</v>
      </c>
      <c r="F118" s="6">
        <v>44177</v>
      </c>
      <c r="G118" s="5">
        <v>65700</v>
      </c>
      <c r="H118" t="s">
        <v>207</v>
      </c>
      <c r="I118" s="7">
        <f ca="1">(TODAY() - Staff[[#This Row],[Date Joined]]) / 365</f>
        <v>3.2410958904109588</v>
      </c>
      <c r="J118" s="5">
        <f ca="1">IF(Staff[[#This Row],[Tenure]]&gt;2,3%,2%) * Staff[Salary]</f>
        <v>1971</v>
      </c>
      <c r="K118">
        <f>_xlfn.SWITCH(Staff[[#This Row],[Rating]], "Exceptional", 5, "Above Average", 4, "Average", 3, "Poor", 2, "Very Poor", 1)</f>
        <v>3</v>
      </c>
    </row>
    <row r="119" spans="1:11" x14ac:dyDescent="0.25">
      <c r="A119" t="s">
        <v>186</v>
      </c>
      <c r="B119" t="s">
        <v>8</v>
      </c>
      <c r="C119" t="s">
        <v>21</v>
      </c>
      <c r="D119">
        <v>33</v>
      </c>
      <c r="E119" t="s">
        <v>16</v>
      </c>
      <c r="F119" s="6">
        <v>44178</v>
      </c>
      <c r="G119" s="5">
        <v>65360</v>
      </c>
      <c r="H119" t="s">
        <v>205</v>
      </c>
      <c r="I119" s="7">
        <f ca="1">(TODAY() - Staff[[#This Row],[Date Joined]]) / 365</f>
        <v>3.2383561643835614</v>
      </c>
      <c r="J119" s="5">
        <f ca="1">IF(Staff[[#This Row],[Tenure]]&gt;2,3%,2%) * Staff[Salary]</f>
        <v>1960.8</v>
      </c>
      <c r="K119">
        <f>_xlfn.SWITCH(Staff[[#This Row],[Rating]], "Exceptional", 5, "Above Average", 4, "Average", 3, "Poor", 2, "Very Poor", 1)</f>
        <v>3</v>
      </c>
    </row>
    <row r="120" spans="1:11" x14ac:dyDescent="0.25">
      <c r="A120" t="s">
        <v>93</v>
      </c>
      <c r="B120" t="s">
        <v>8</v>
      </c>
      <c r="C120" t="s">
        <v>21</v>
      </c>
      <c r="D120">
        <v>33</v>
      </c>
      <c r="E120" t="s">
        <v>16</v>
      </c>
      <c r="F120" s="6">
        <v>44179</v>
      </c>
      <c r="G120" s="5">
        <v>65360</v>
      </c>
      <c r="H120" t="s">
        <v>207</v>
      </c>
      <c r="I120" s="7">
        <f ca="1">(TODAY() - Staff[[#This Row],[Date Joined]]) / 365</f>
        <v>3.2356164383561645</v>
      </c>
      <c r="J120" s="5">
        <f ca="1">IF(Staff[[#This Row],[Tenure]]&gt;2,3%,2%) * Staff[Salary]</f>
        <v>1960.8</v>
      </c>
      <c r="K120">
        <f>_xlfn.SWITCH(Staff[[#This Row],[Rating]], "Exceptional", 5, "Above Average", 4, "Average", 3, "Poor", 2, "Very Poor", 1)</f>
        <v>3</v>
      </c>
    </row>
    <row r="121" spans="1:11" x14ac:dyDescent="0.25">
      <c r="A121" t="s">
        <v>116</v>
      </c>
      <c r="B121" t="s">
        <v>206</v>
      </c>
      <c r="C121" t="s">
        <v>21</v>
      </c>
      <c r="D121">
        <v>30</v>
      </c>
      <c r="E121" t="s">
        <v>16</v>
      </c>
      <c r="F121" s="6">
        <v>44180</v>
      </c>
      <c r="G121" s="5">
        <v>64000</v>
      </c>
      <c r="H121" t="s">
        <v>205</v>
      </c>
      <c r="I121" s="7">
        <f ca="1">(TODAY() - Staff[[#This Row],[Date Joined]]) / 365</f>
        <v>3.2328767123287672</v>
      </c>
      <c r="J121" s="5">
        <f ca="1">IF(Staff[[#This Row],[Tenure]]&gt;2,3%,2%) * Staff[Salary]</f>
        <v>1920</v>
      </c>
      <c r="K121">
        <f>_xlfn.SWITCH(Staff[[#This Row],[Rating]], "Exceptional", 5, "Above Average", 4, "Average", 3, "Poor", 2, "Very Poor", 1)</f>
        <v>3</v>
      </c>
    </row>
    <row r="122" spans="1:11" x14ac:dyDescent="0.25">
      <c r="A122" t="s">
        <v>20</v>
      </c>
      <c r="B122" t="s">
        <v>206</v>
      </c>
      <c r="C122" t="s">
        <v>21</v>
      </c>
      <c r="D122">
        <v>30</v>
      </c>
      <c r="E122" t="s">
        <v>16</v>
      </c>
      <c r="F122" s="6">
        <v>44181</v>
      </c>
      <c r="G122" s="5">
        <v>64000</v>
      </c>
      <c r="H122" t="s">
        <v>207</v>
      </c>
      <c r="I122" s="7">
        <f ca="1">(TODAY() - Staff[[#This Row],[Date Joined]]) / 365</f>
        <v>3.2301369863013698</v>
      </c>
      <c r="J122" s="5">
        <f ca="1">IF(Staff[[#This Row],[Tenure]]&gt;2,3%,2%) * Staff[Salary]</f>
        <v>1920</v>
      </c>
      <c r="K122">
        <f>_xlfn.SWITCH(Staff[[#This Row],[Rating]], "Exceptional", 5, "Above Average", 4, "Average", 3, "Poor", 2, "Very Poor", 1)</f>
        <v>3</v>
      </c>
    </row>
    <row r="123" spans="1:11" x14ac:dyDescent="0.25">
      <c r="A123" t="s">
        <v>153</v>
      </c>
      <c r="B123" t="s">
        <v>8</v>
      </c>
      <c r="C123" t="s">
        <v>12</v>
      </c>
      <c r="D123">
        <v>24</v>
      </c>
      <c r="E123" t="s">
        <v>16</v>
      </c>
      <c r="F123" s="6">
        <v>44182</v>
      </c>
      <c r="G123" s="5">
        <v>62780</v>
      </c>
      <c r="H123" t="s">
        <v>205</v>
      </c>
      <c r="I123" s="7">
        <f ca="1">(TODAY() - Staff[[#This Row],[Date Joined]]) / 365</f>
        <v>3.2273972602739724</v>
      </c>
      <c r="J123" s="5">
        <f ca="1">IF(Staff[[#This Row],[Tenure]]&gt;2,3%,2%) * Staff[Salary]</f>
        <v>1883.3999999999999</v>
      </c>
      <c r="K123">
        <f>_xlfn.SWITCH(Staff[[#This Row],[Rating]], "Exceptional", 5, "Above Average", 4, "Average", 3, "Poor", 2, "Very Poor", 1)</f>
        <v>3</v>
      </c>
    </row>
    <row r="124" spans="1:11" x14ac:dyDescent="0.25">
      <c r="A124" t="s">
        <v>61</v>
      </c>
      <c r="B124" t="s">
        <v>8</v>
      </c>
      <c r="C124" t="s">
        <v>12</v>
      </c>
      <c r="D124">
        <v>24</v>
      </c>
      <c r="E124" t="s">
        <v>16</v>
      </c>
      <c r="F124" s="6">
        <v>44183</v>
      </c>
      <c r="G124" s="5">
        <v>62780</v>
      </c>
      <c r="H124" t="s">
        <v>207</v>
      </c>
      <c r="I124" s="7">
        <f ca="1">(TODAY() - Staff[[#This Row],[Date Joined]]) / 365</f>
        <v>3.2246575342465755</v>
      </c>
      <c r="J124" s="5">
        <f ca="1">IF(Staff[[#This Row],[Tenure]]&gt;2,3%,2%) * Staff[Salary]</f>
        <v>1883.3999999999999</v>
      </c>
      <c r="K124">
        <f>_xlfn.SWITCH(Staff[[#This Row],[Rating]], "Exceptional", 5, "Above Average", 4, "Average", 3, "Poor", 2, "Very Poor", 1)</f>
        <v>3</v>
      </c>
    </row>
    <row r="125" spans="1:11" x14ac:dyDescent="0.25">
      <c r="A125" t="s">
        <v>131</v>
      </c>
      <c r="B125" t="s">
        <v>15</v>
      </c>
      <c r="C125" t="s">
        <v>9</v>
      </c>
      <c r="D125">
        <v>30</v>
      </c>
      <c r="E125" t="s">
        <v>16</v>
      </c>
      <c r="F125" s="6">
        <v>44184</v>
      </c>
      <c r="G125" s="5">
        <v>60570</v>
      </c>
      <c r="H125" t="s">
        <v>205</v>
      </c>
      <c r="I125" s="7">
        <f ca="1">(TODAY() - Staff[[#This Row],[Date Joined]]) / 365</f>
        <v>3.2219178082191782</v>
      </c>
      <c r="J125" s="5">
        <f ca="1">IF(Staff[[#This Row],[Tenure]]&gt;2,3%,2%) * Staff[Salary]</f>
        <v>1817.1</v>
      </c>
      <c r="K125">
        <f>_xlfn.SWITCH(Staff[[#This Row],[Rating]], "Exceptional", 5, "Above Average", 4, "Average", 3, "Poor", 2, "Very Poor", 1)</f>
        <v>3</v>
      </c>
    </row>
    <row r="126" spans="1:11" x14ac:dyDescent="0.25">
      <c r="A126" t="s">
        <v>37</v>
      </c>
      <c r="B126" t="s">
        <v>15</v>
      </c>
      <c r="C126" t="s">
        <v>9</v>
      </c>
      <c r="D126">
        <v>30</v>
      </c>
      <c r="E126" t="s">
        <v>16</v>
      </c>
      <c r="F126" s="6">
        <v>44185</v>
      </c>
      <c r="G126" s="5">
        <v>60570</v>
      </c>
      <c r="H126" t="s">
        <v>207</v>
      </c>
      <c r="I126" s="7">
        <f ca="1">(TODAY() - Staff[[#This Row],[Date Joined]]) / 365</f>
        <v>3.2191780821917808</v>
      </c>
      <c r="J126" s="5">
        <f ca="1">IF(Staff[[#This Row],[Tenure]]&gt;2,3%,2%) * Staff[Salary]</f>
        <v>1817.1</v>
      </c>
      <c r="K126">
        <f>_xlfn.SWITCH(Staff[[#This Row],[Rating]], "Exceptional", 5, "Above Average", 4, "Average", 3, "Poor", 2, "Very Poor", 1)</f>
        <v>3</v>
      </c>
    </row>
    <row r="127" spans="1:11" x14ac:dyDescent="0.25">
      <c r="A127" t="s">
        <v>132</v>
      </c>
      <c r="B127" t="s">
        <v>8</v>
      </c>
      <c r="C127" t="s">
        <v>21</v>
      </c>
      <c r="D127">
        <v>34</v>
      </c>
      <c r="E127" t="s">
        <v>16</v>
      </c>
      <c r="F127" s="6">
        <v>44186</v>
      </c>
      <c r="G127" s="5">
        <v>60130</v>
      </c>
      <c r="H127" t="s">
        <v>205</v>
      </c>
      <c r="I127" s="7">
        <f ca="1">(TODAY() - Staff[[#This Row],[Date Joined]]) / 365</f>
        <v>3.2164383561643834</v>
      </c>
      <c r="J127" s="5">
        <f ca="1">IF(Staff[[#This Row],[Tenure]]&gt;2,3%,2%) * Staff[Salary]</f>
        <v>1803.8999999999999</v>
      </c>
      <c r="K127">
        <f>_xlfn.SWITCH(Staff[[#This Row],[Rating]], "Exceptional", 5, "Above Average", 4, "Average", 3, "Poor", 2, "Very Poor", 1)</f>
        <v>3</v>
      </c>
    </row>
    <row r="128" spans="1:11" x14ac:dyDescent="0.25">
      <c r="A128" t="s">
        <v>38</v>
      </c>
      <c r="B128" t="s">
        <v>8</v>
      </c>
      <c r="C128" t="s">
        <v>21</v>
      </c>
      <c r="D128">
        <v>34</v>
      </c>
      <c r="E128" t="s">
        <v>16</v>
      </c>
      <c r="F128" s="6">
        <v>44187</v>
      </c>
      <c r="G128" s="5">
        <v>60130</v>
      </c>
      <c r="H128" t="s">
        <v>207</v>
      </c>
      <c r="I128" s="7">
        <f ca="1">(TODAY() - Staff[[#This Row],[Date Joined]]) / 365</f>
        <v>3.2136986301369861</v>
      </c>
      <c r="J128" s="5">
        <f ca="1">IF(Staff[[#This Row],[Tenure]]&gt;2,3%,2%) * Staff[Salary]</f>
        <v>1803.8999999999999</v>
      </c>
      <c r="K128">
        <f>_xlfn.SWITCH(Staff[[#This Row],[Rating]], "Exceptional", 5, "Above Average", 4, "Average", 3, "Poor", 2, "Very Poor", 1)</f>
        <v>3</v>
      </c>
    </row>
    <row r="129" spans="1:11" x14ac:dyDescent="0.25">
      <c r="A129" t="s">
        <v>171</v>
      </c>
      <c r="B129" t="s">
        <v>15</v>
      </c>
      <c r="C129" t="s">
        <v>21</v>
      </c>
      <c r="D129">
        <v>33</v>
      </c>
      <c r="E129" t="s">
        <v>16</v>
      </c>
      <c r="F129" s="6">
        <v>44188</v>
      </c>
      <c r="G129" s="5">
        <v>59430</v>
      </c>
      <c r="H129" t="s">
        <v>205</v>
      </c>
      <c r="I129" s="7">
        <f ca="1">(TODAY() - Staff[[#This Row],[Date Joined]]) / 365</f>
        <v>3.2109589041095892</v>
      </c>
      <c r="J129" s="5">
        <f ca="1">IF(Staff[[#This Row],[Tenure]]&gt;2,3%,2%) * Staff[Salary]</f>
        <v>1782.8999999999999</v>
      </c>
      <c r="K129">
        <f>_xlfn.SWITCH(Staff[[#This Row],[Rating]], "Exceptional", 5, "Above Average", 4, "Average", 3, "Poor", 2, "Very Poor", 1)</f>
        <v>3</v>
      </c>
    </row>
    <row r="130" spans="1:11" x14ac:dyDescent="0.25">
      <c r="A130" t="s">
        <v>79</v>
      </c>
      <c r="B130" t="s">
        <v>15</v>
      </c>
      <c r="C130" t="s">
        <v>21</v>
      </c>
      <c r="D130">
        <v>33</v>
      </c>
      <c r="E130" t="s">
        <v>16</v>
      </c>
      <c r="F130" s="6">
        <v>44189</v>
      </c>
      <c r="G130" s="5">
        <v>59430</v>
      </c>
      <c r="H130" t="s">
        <v>207</v>
      </c>
      <c r="I130" s="7">
        <f ca="1">(TODAY() - Staff[[#This Row],[Date Joined]]) / 365</f>
        <v>3.2082191780821918</v>
      </c>
      <c r="J130" s="5">
        <f ca="1">IF(Staff[[#This Row],[Tenure]]&gt;2,3%,2%) * Staff[Salary]</f>
        <v>1782.8999999999999</v>
      </c>
      <c r="K130">
        <f>_xlfn.SWITCH(Staff[[#This Row],[Rating]], "Exceptional", 5, "Above Average", 4, "Average", 3, "Poor", 2, "Very Poor", 1)</f>
        <v>3</v>
      </c>
    </row>
    <row r="131" spans="1:11" x14ac:dyDescent="0.25">
      <c r="A131" t="s">
        <v>193</v>
      </c>
      <c r="B131" t="s">
        <v>15</v>
      </c>
      <c r="C131" t="s">
        <v>9</v>
      </c>
      <c r="D131">
        <v>19</v>
      </c>
      <c r="E131" t="s">
        <v>16</v>
      </c>
      <c r="F131" s="6">
        <v>44190</v>
      </c>
      <c r="G131" s="5">
        <v>58960</v>
      </c>
      <c r="H131" t="s">
        <v>205</v>
      </c>
      <c r="I131" s="7">
        <f ca="1">(TODAY() - Staff[[#This Row],[Date Joined]]) / 365</f>
        <v>3.2054794520547945</v>
      </c>
      <c r="J131" s="5">
        <f ca="1">IF(Staff[[#This Row],[Tenure]]&gt;2,3%,2%) * Staff[Salary]</f>
        <v>1768.8</v>
      </c>
      <c r="K131">
        <f>_xlfn.SWITCH(Staff[[#This Row],[Rating]], "Exceptional", 5, "Above Average", 4, "Average", 3, "Poor", 2, "Very Poor", 1)</f>
        <v>3</v>
      </c>
    </row>
    <row r="132" spans="1:11" x14ac:dyDescent="0.25">
      <c r="A132" t="s">
        <v>100</v>
      </c>
      <c r="B132" t="s">
        <v>15</v>
      </c>
      <c r="C132" t="s">
        <v>9</v>
      </c>
      <c r="D132">
        <v>19</v>
      </c>
      <c r="E132" t="s">
        <v>16</v>
      </c>
      <c r="F132" s="6">
        <v>44191</v>
      </c>
      <c r="G132" s="5">
        <v>58960</v>
      </c>
      <c r="H132" t="s">
        <v>207</v>
      </c>
      <c r="I132" s="7">
        <f ca="1">(TODAY() - Staff[[#This Row],[Date Joined]]) / 365</f>
        <v>3.2027397260273971</v>
      </c>
      <c r="J132" s="5">
        <f ca="1">IF(Staff[[#This Row],[Tenure]]&gt;2,3%,2%) * Staff[Salary]</f>
        <v>1768.8</v>
      </c>
      <c r="K132">
        <f>_xlfn.SWITCH(Staff[[#This Row],[Rating]], "Exceptional", 5, "Above Average", 4, "Average", 3, "Poor", 2, "Very Poor", 1)</f>
        <v>3</v>
      </c>
    </row>
    <row r="133" spans="1:11" x14ac:dyDescent="0.25">
      <c r="A133" t="s">
        <v>130</v>
      </c>
      <c r="B133" t="s">
        <v>8</v>
      </c>
      <c r="C133" t="s">
        <v>21</v>
      </c>
      <c r="D133">
        <v>34</v>
      </c>
      <c r="E133" t="s">
        <v>16</v>
      </c>
      <c r="F133" s="6">
        <v>44192</v>
      </c>
      <c r="G133" s="5">
        <v>58940</v>
      </c>
      <c r="H133" t="s">
        <v>205</v>
      </c>
      <c r="I133" s="7">
        <f ca="1">(TODAY() - Staff[[#This Row],[Date Joined]]) / 365</f>
        <v>3.2</v>
      </c>
      <c r="J133" s="5">
        <f ca="1">IF(Staff[[#This Row],[Tenure]]&gt;2,3%,2%) * Staff[Salary]</f>
        <v>1768.2</v>
      </c>
      <c r="K133">
        <f>_xlfn.SWITCH(Staff[[#This Row],[Rating]], "Exceptional", 5, "Above Average", 4, "Average", 3, "Poor", 2, "Very Poor", 1)</f>
        <v>3</v>
      </c>
    </row>
    <row r="134" spans="1:11" x14ac:dyDescent="0.25">
      <c r="A134" t="s">
        <v>36</v>
      </c>
      <c r="B134" t="s">
        <v>8</v>
      </c>
      <c r="C134" t="s">
        <v>21</v>
      </c>
      <c r="D134">
        <v>34</v>
      </c>
      <c r="E134" t="s">
        <v>16</v>
      </c>
      <c r="F134" s="6">
        <v>44193</v>
      </c>
      <c r="G134" s="5">
        <v>58940</v>
      </c>
      <c r="H134" t="s">
        <v>207</v>
      </c>
      <c r="I134" s="7">
        <f ca="1">(TODAY() - Staff[[#This Row],[Date Joined]]) / 365</f>
        <v>3.1972602739726028</v>
      </c>
      <c r="J134" s="5">
        <f ca="1">IF(Staff[[#This Row],[Tenure]]&gt;2,3%,2%) * Staff[Salary]</f>
        <v>1768.2</v>
      </c>
      <c r="K134">
        <f>_xlfn.SWITCH(Staff[[#This Row],[Rating]], "Exceptional", 5, "Above Average", 4, "Average", 3, "Poor", 2, "Very Poor", 1)</f>
        <v>3</v>
      </c>
    </row>
    <row r="135" spans="1:11" x14ac:dyDescent="0.25">
      <c r="A135" t="s">
        <v>120</v>
      </c>
      <c r="B135" t="s">
        <v>8</v>
      </c>
      <c r="C135" t="s">
        <v>12</v>
      </c>
      <c r="D135">
        <v>31</v>
      </c>
      <c r="E135" t="s">
        <v>16</v>
      </c>
      <c r="F135" s="6">
        <v>44194</v>
      </c>
      <c r="G135" s="5">
        <v>58100</v>
      </c>
      <c r="H135" t="s">
        <v>205</v>
      </c>
      <c r="I135" s="7">
        <f ca="1">(TODAY() - Staff[[#This Row],[Date Joined]]) / 365</f>
        <v>3.1945205479452055</v>
      </c>
      <c r="J135" s="5">
        <f ca="1">IF(Staff[[#This Row],[Tenure]]&gt;2,3%,2%) * Staff[Salary]</f>
        <v>1743</v>
      </c>
      <c r="K135">
        <f>_xlfn.SWITCH(Staff[[#This Row],[Rating]], "Exceptional", 5, "Above Average", 4, "Average", 3, "Poor", 2, "Very Poor", 1)</f>
        <v>3</v>
      </c>
    </row>
    <row r="136" spans="1:11" x14ac:dyDescent="0.25">
      <c r="A136" t="s">
        <v>26</v>
      </c>
      <c r="B136" t="s">
        <v>8</v>
      </c>
      <c r="C136" t="s">
        <v>12</v>
      </c>
      <c r="D136">
        <v>31</v>
      </c>
      <c r="E136" t="s">
        <v>16</v>
      </c>
      <c r="F136" s="6">
        <v>44195</v>
      </c>
      <c r="G136" s="5">
        <v>58100</v>
      </c>
      <c r="H136" t="s">
        <v>207</v>
      </c>
      <c r="I136" s="7">
        <f ca="1">(TODAY() - Staff[[#This Row],[Date Joined]]) / 365</f>
        <v>3.1917808219178081</v>
      </c>
      <c r="J136" s="5">
        <f ca="1">IF(Staff[[#This Row],[Tenure]]&gt;2,3%,2%) * Staff[Salary]</f>
        <v>1743</v>
      </c>
      <c r="K136">
        <f>_xlfn.SWITCH(Staff[[#This Row],[Rating]], "Exceptional", 5, "Above Average", 4, "Average", 3, "Poor", 2, "Very Poor", 1)</f>
        <v>3</v>
      </c>
    </row>
    <row r="137" spans="1:11" x14ac:dyDescent="0.25">
      <c r="A137" t="s">
        <v>125</v>
      </c>
      <c r="B137" t="s">
        <v>15</v>
      </c>
      <c r="C137" t="s">
        <v>9</v>
      </c>
      <c r="D137">
        <v>21</v>
      </c>
      <c r="E137" t="s">
        <v>16</v>
      </c>
      <c r="F137" s="6">
        <v>44196</v>
      </c>
      <c r="G137" s="5">
        <v>57090</v>
      </c>
      <c r="H137" t="s">
        <v>205</v>
      </c>
      <c r="I137" s="7">
        <f ca="1">(TODAY() - Staff[[#This Row],[Date Joined]]) / 365</f>
        <v>3.1890410958904107</v>
      </c>
      <c r="J137" s="5">
        <f ca="1">IF(Staff[[#This Row],[Tenure]]&gt;2,3%,2%) * Staff[Salary]</f>
        <v>1712.7</v>
      </c>
      <c r="K137">
        <f>_xlfn.SWITCH(Staff[[#This Row],[Rating]], "Exceptional", 5, "Above Average", 4, "Average", 3, "Poor", 2, "Very Poor", 1)</f>
        <v>3</v>
      </c>
    </row>
    <row r="138" spans="1:11" x14ac:dyDescent="0.25">
      <c r="A138" t="s">
        <v>31</v>
      </c>
      <c r="B138" t="s">
        <v>15</v>
      </c>
      <c r="C138" t="s">
        <v>9</v>
      </c>
      <c r="D138">
        <v>21</v>
      </c>
      <c r="E138" t="s">
        <v>16</v>
      </c>
      <c r="F138" s="6">
        <v>44197</v>
      </c>
      <c r="G138" s="5">
        <v>57090</v>
      </c>
      <c r="H138" t="s">
        <v>207</v>
      </c>
      <c r="I138" s="7">
        <f ca="1">(TODAY() - Staff[[#This Row],[Date Joined]]) / 365</f>
        <v>3.1863013698630138</v>
      </c>
      <c r="J138" s="5">
        <f ca="1">IF(Staff[[#This Row],[Tenure]]&gt;2,3%,2%) * Staff[Salary]</f>
        <v>1712.7</v>
      </c>
      <c r="K138">
        <f>_xlfn.SWITCH(Staff[[#This Row],[Rating]], "Exceptional", 5, "Above Average", 4, "Average", 3, "Poor", 2, "Very Poor", 1)</f>
        <v>3</v>
      </c>
    </row>
    <row r="139" spans="1:11" x14ac:dyDescent="0.25">
      <c r="A139" t="s">
        <v>202</v>
      </c>
      <c r="B139" t="s">
        <v>8</v>
      </c>
      <c r="C139" t="s">
        <v>19</v>
      </c>
      <c r="D139">
        <v>38</v>
      </c>
      <c r="E139" t="s">
        <v>13</v>
      </c>
      <c r="F139" s="6">
        <v>44198</v>
      </c>
      <c r="G139" s="5">
        <v>56870</v>
      </c>
      <c r="H139" t="s">
        <v>205</v>
      </c>
      <c r="I139" s="7">
        <f ca="1">(TODAY() - Staff[[#This Row],[Date Joined]]) / 365</f>
        <v>3.1835616438356165</v>
      </c>
      <c r="J139" s="5">
        <f ca="1">IF(Staff[[#This Row],[Tenure]]&gt;2,3%,2%) * Staff[Salary]</f>
        <v>1706.1</v>
      </c>
      <c r="K139">
        <f>_xlfn.SWITCH(Staff[[#This Row],[Rating]], "Exceptional", 5, "Above Average", 4, "Average", 3, "Poor", 2, "Very Poor", 1)</f>
        <v>4</v>
      </c>
    </row>
    <row r="140" spans="1:11" x14ac:dyDescent="0.25">
      <c r="A140" t="s">
        <v>109</v>
      </c>
      <c r="B140" t="s">
        <v>8</v>
      </c>
      <c r="C140" t="s">
        <v>19</v>
      </c>
      <c r="D140">
        <v>38</v>
      </c>
      <c r="E140" t="s">
        <v>13</v>
      </c>
      <c r="F140" s="6">
        <v>44199</v>
      </c>
      <c r="G140" s="5">
        <v>56870</v>
      </c>
      <c r="H140" t="s">
        <v>207</v>
      </c>
      <c r="I140" s="7">
        <f ca="1">(TODAY() - Staff[[#This Row],[Date Joined]]) / 365</f>
        <v>3.1808219178082191</v>
      </c>
      <c r="J140" s="5">
        <f ca="1">IF(Staff[[#This Row],[Tenure]]&gt;2,3%,2%) * Staff[Salary]</f>
        <v>1706.1</v>
      </c>
      <c r="K140">
        <f>_xlfn.SWITCH(Staff[[#This Row],[Rating]], "Exceptional", 5, "Above Average", 4, "Average", 3, "Poor", 2, "Very Poor", 1)</f>
        <v>4</v>
      </c>
    </row>
    <row r="141" spans="1:11" x14ac:dyDescent="0.25">
      <c r="A141" t="s">
        <v>182</v>
      </c>
      <c r="B141" t="s">
        <v>15</v>
      </c>
      <c r="C141" t="s">
        <v>19</v>
      </c>
      <c r="D141">
        <v>27</v>
      </c>
      <c r="E141" t="s">
        <v>16</v>
      </c>
      <c r="F141" s="6">
        <v>44200</v>
      </c>
      <c r="G141" s="5">
        <v>54970</v>
      </c>
      <c r="H141" t="s">
        <v>205</v>
      </c>
      <c r="I141" s="7">
        <f ca="1">(TODAY() - Staff[[#This Row],[Date Joined]]) / 365</f>
        <v>3.1780821917808217</v>
      </c>
      <c r="J141" s="5">
        <f ca="1">IF(Staff[[#This Row],[Tenure]]&gt;2,3%,2%) * Staff[Salary]</f>
        <v>1649.1</v>
      </c>
      <c r="K141">
        <f>_xlfn.SWITCH(Staff[[#This Row],[Rating]], "Exceptional", 5, "Above Average", 4, "Average", 3, "Poor", 2, "Very Poor", 1)</f>
        <v>3</v>
      </c>
    </row>
    <row r="142" spans="1:11" x14ac:dyDescent="0.25">
      <c r="A142" t="s">
        <v>89</v>
      </c>
      <c r="B142" t="s">
        <v>15</v>
      </c>
      <c r="C142" t="s">
        <v>19</v>
      </c>
      <c r="D142">
        <v>27</v>
      </c>
      <c r="E142" t="s">
        <v>16</v>
      </c>
      <c r="F142" s="6">
        <v>44201</v>
      </c>
      <c r="G142" s="5">
        <v>54970</v>
      </c>
      <c r="H142" t="s">
        <v>207</v>
      </c>
      <c r="I142" s="7">
        <f ca="1">(TODAY() - Staff[[#This Row],[Date Joined]]) / 365</f>
        <v>3.1753424657534248</v>
      </c>
      <c r="J142" s="5">
        <f ca="1">IF(Staff[[#This Row],[Tenure]]&gt;2,3%,2%) * Staff[Salary]</f>
        <v>1649.1</v>
      </c>
      <c r="K142">
        <f>_xlfn.SWITCH(Staff[[#This Row],[Rating]], "Exceptional", 5, "Above Average", 4, "Average", 3, "Poor", 2, "Very Poor", 1)</f>
        <v>3</v>
      </c>
    </row>
    <row r="143" spans="1:11" x14ac:dyDescent="0.25">
      <c r="A143" t="s">
        <v>174</v>
      </c>
      <c r="B143" t="s">
        <v>15</v>
      </c>
      <c r="C143" t="s">
        <v>12</v>
      </c>
      <c r="D143">
        <v>33</v>
      </c>
      <c r="E143" t="s">
        <v>16</v>
      </c>
      <c r="F143" s="6">
        <v>44202</v>
      </c>
      <c r="G143" s="5">
        <v>53870</v>
      </c>
      <c r="H143" t="s">
        <v>205</v>
      </c>
      <c r="I143" s="7">
        <f ca="1">(TODAY() - Staff[[#This Row],[Date Joined]]) / 365</f>
        <v>3.1726027397260275</v>
      </c>
      <c r="J143" s="5">
        <f ca="1">IF(Staff[[#This Row],[Tenure]]&gt;2,3%,2%) * Staff[Salary]</f>
        <v>1616.1</v>
      </c>
      <c r="K143">
        <f>_xlfn.SWITCH(Staff[[#This Row],[Rating]], "Exceptional", 5, "Above Average", 4, "Average", 3, "Poor", 2, "Very Poor", 1)</f>
        <v>3</v>
      </c>
    </row>
    <row r="144" spans="1:11" x14ac:dyDescent="0.25">
      <c r="A144" t="s">
        <v>82</v>
      </c>
      <c r="B144" t="s">
        <v>15</v>
      </c>
      <c r="C144" t="s">
        <v>12</v>
      </c>
      <c r="D144">
        <v>33</v>
      </c>
      <c r="E144" t="s">
        <v>16</v>
      </c>
      <c r="F144" s="6">
        <v>44203</v>
      </c>
      <c r="G144" s="5">
        <v>53870</v>
      </c>
      <c r="H144" t="s">
        <v>207</v>
      </c>
      <c r="I144" s="7">
        <f ca="1">(TODAY() - Staff[[#This Row],[Date Joined]]) / 365</f>
        <v>3.1698630136986301</v>
      </c>
      <c r="J144" s="5">
        <f ca="1">IF(Staff[[#This Row],[Tenure]]&gt;2,3%,2%) * Staff[Salary]</f>
        <v>1616.1</v>
      </c>
      <c r="K144">
        <f>_xlfn.SWITCH(Staff[[#This Row],[Rating]], "Exceptional", 5, "Above Average", 4, "Average", 3, "Poor", 2, "Very Poor", 1)</f>
        <v>3</v>
      </c>
    </row>
    <row r="145" spans="1:11" x14ac:dyDescent="0.25">
      <c r="A145" t="s">
        <v>157</v>
      </c>
      <c r="B145" t="s">
        <v>15</v>
      </c>
      <c r="C145" t="s">
        <v>19</v>
      </c>
      <c r="D145">
        <v>32</v>
      </c>
      <c r="E145" t="s">
        <v>16</v>
      </c>
      <c r="F145" s="6">
        <v>44204</v>
      </c>
      <c r="G145" s="5">
        <v>53540</v>
      </c>
      <c r="H145" t="s">
        <v>205</v>
      </c>
      <c r="I145" s="7">
        <f ca="1">(TODAY() - Staff[[#This Row],[Date Joined]]) / 365</f>
        <v>3.1671232876712327</v>
      </c>
      <c r="J145" s="5">
        <f ca="1">IF(Staff[[#This Row],[Tenure]]&gt;2,3%,2%) * Staff[Salary]</f>
        <v>1606.2</v>
      </c>
      <c r="K145">
        <f>_xlfn.SWITCH(Staff[[#This Row],[Rating]], "Exceptional", 5, "Above Average", 4, "Average", 3, "Poor", 2, "Very Poor", 1)</f>
        <v>3</v>
      </c>
    </row>
    <row r="146" spans="1:11" x14ac:dyDescent="0.25">
      <c r="A146" t="s">
        <v>139</v>
      </c>
      <c r="B146" t="s">
        <v>15</v>
      </c>
      <c r="C146" t="s">
        <v>9</v>
      </c>
      <c r="D146">
        <v>26</v>
      </c>
      <c r="E146" t="s">
        <v>16</v>
      </c>
      <c r="F146" s="6">
        <v>44205</v>
      </c>
      <c r="G146" s="5">
        <v>53540</v>
      </c>
      <c r="H146" t="s">
        <v>205</v>
      </c>
      <c r="I146" s="7">
        <f ca="1">(TODAY() - Staff[[#This Row],[Date Joined]]) / 365</f>
        <v>3.1643835616438358</v>
      </c>
      <c r="J146" s="5">
        <f ca="1">IF(Staff[[#This Row],[Tenure]]&gt;2,3%,2%) * Staff[Salary]</f>
        <v>1606.2</v>
      </c>
      <c r="K146">
        <f>_xlfn.SWITCH(Staff[[#This Row],[Rating]], "Exceptional", 5, "Above Average", 4, "Average", 3, "Poor", 2, "Very Poor", 1)</f>
        <v>3</v>
      </c>
    </row>
    <row r="147" spans="1:11" x14ac:dyDescent="0.25">
      <c r="A147" t="s">
        <v>65</v>
      </c>
      <c r="B147" t="s">
        <v>15</v>
      </c>
      <c r="C147" t="s">
        <v>19</v>
      </c>
      <c r="D147">
        <v>32</v>
      </c>
      <c r="E147" t="s">
        <v>16</v>
      </c>
      <c r="F147" s="6">
        <v>44206</v>
      </c>
      <c r="G147" s="5">
        <v>53540</v>
      </c>
      <c r="H147" t="s">
        <v>207</v>
      </c>
      <c r="I147" s="7">
        <f ca="1">(TODAY() - Staff[[#This Row],[Date Joined]]) / 365</f>
        <v>3.1616438356164385</v>
      </c>
      <c r="J147" s="5">
        <f ca="1">IF(Staff[[#This Row],[Tenure]]&gt;2,3%,2%) * Staff[Salary]</f>
        <v>1606.2</v>
      </c>
      <c r="K147">
        <f>_xlfn.SWITCH(Staff[[#This Row],[Rating]], "Exceptional", 5, "Above Average", 4, "Average", 3, "Poor", 2, "Very Poor", 1)</f>
        <v>3</v>
      </c>
    </row>
    <row r="148" spans="1:11" x14ac:dyDescent="0.25">
      <c r="A148" t="s">
        <v>46</v>
      </c>
      <c r="B148" t="s">
        <v>15</v>
      </c>
      <c r="C148" t="s">
        <v>9</v>
      </c>
      <c r="D148">
        <v>26</v>
      </c>
      <c r="E148" t="s">
        <v>16</v>
      </c>
      <c r="F148" s="6">
        <v>44207</v>
      </c>
      <c r="G148" s="5">
        <v>53540</v>
      </c>
      <c r="H148" t="s">
        <v>207</v>
      </c>
      <c r="I148" s="7">
        <f ca="1">(TODAY() - Staff[[#This Row],[Date Joined]]) / 365</f>
        <v>3.1589041095890411</v>
      </c>
      <c r="J148" s="5">
        <f ca="1">IF(Staff[[#This Row],[Tenure]]&gt;2,3%,2%) * Staff[Salary]</f>
        <v>1606.2</v>
      </c>
      <c r="K148">
        <f>_xlfn.SWITCH(Staff[[#This Row],[Rating]], "Exceptional", 5, "Above Average", 4, "Average", 3, "Poor", 2, "Very Poor", 1)</f>
        <v>3</v>
      </c>
    </row>
    <row r="149" spans="1:11" x14ac:dyDescent="0.25">
      <c r="A149" t="s">
        <v>167</v>
      </c>
      <c r="B149" t="s">
        <v>8</v>
      </c>
      <c r="C149" t="s">
        <v>19</v>
      </c>
      <c r="D149">
        <v>28</v>
      </c>
      <c r="E149" t="s">
        <v>16</v>
      </c>
      <c r="F149" s="6">
        <v>44208</v>
      </c>
      <c r="G149" s="5">
        <v>53240</v>
      </c>
      <c r="H149" t="s">
        <v>205</v>
      </c>
      <c r="I149" s="7">
        <f ca="1">(TODAY() - Staff[[#This Row],[Date Joined]]) / 365</f>
        <v>3.1561643835616437</v>
      </c>
      <c r="J149" s="5">
        <f ca="1">IF(Staff[[#This Row],[Tenure]]&gt;2,3%,2%) * Staff[Salary]</f>
        <v>1597.2</v>
      </c>
      <c r="K149">
        <f>_xlfn.SWITCH(Staff[[#This Row],[Rating]], "Exceptional", 5, "Above Average", 4, "Average", 3, "Poor", 2, "Very Poor", 1)</f>
        <v>3</v>
      </c>
    </row>
    <row r="150" spans="1:11" x14ac:dyDescent="0.25">
      <c r="A150" t="s">
        <v>75</v>
      </c>
      <c r="B150" t="s">
        <v>8</v>
      </c>
      <c r="C150" t="s">
        <v>19</v>
      </c>
      <c r="D150">
        <v>28</v>
      </c>
      <c r="E150" t="s">
        <v>16</v>
      </c>
      <c r="F150" s="6">
        <v>44209</v>
      </c>
      <c r="G150" s="5">
        <v>53240</v>
      </c>
      <c r="H150" t="s">
        <v>207</v>
      </c>
      <c r="I150" s="7">
        <f ca="1">(TODAY() - Staff[[#This Row],[Date Joined]]) / 365</f>
        <v>3.1534246575342464</v>
      </c>
      <c r="J150" s="5">
        <f ca="1">IF(Staff[[#This Row],[Tenure]]&gt;2,3%,2%) * Staff[Salary]</f>
        <v>1597.2</v>
      </c>
      <c r="K150">
        <f>_xlfn.SWITCH(Staff[[#This Row],[Rating]], "Exceptional", 5, "Above Average", 4, "Average", 3, "Poor", 2, "Very Poor", 1)</f>
        <v>3</v>
      </c>
    </row>
    <row r="151" spans="1:11" x14ac:dyDescent="0.25">
      <c r="A151" t="s">
        <v>155</v>
      </c>
      <c r="B151" t="s">
        <v>15</v>
      </c>
      <c r="C151" t="s">
        <v>21</v>
      </c>
      <c r="D151">
        <v>24</v>
      </c>
      <c r="E151" t="s">
        <v>24</v>
      </c>
      <c r="F151" s="6">
        <v>44210</v>
      </c>
      <c r="G151" s="5">
        <v>52610</v>
      </c>
      <c r="H151" t="s">
        <v>205</v>
      </c>
      <c r="I151" s="7">
        <f ca="1">(TODAY() - Staff[[#This Row],[Date Joined]]) / 365</f>
        <v>3.1506849315068495</v>
      </c>
      <c r="J151" s="5">
        <f ca="1">IF(Staff[[#This Row],[Tenure]]&gt;2,3%,2%) * Staff[Salary]</f>
        <v>1578.3</v>
      </c>
      <c r="K151">
        <f>_xlfn.SWITCH(Staff[[#This Row],[Rating]], "Exceptional", 5, "Above Average", 4, "Average", 3, "Poor", 2, "Very Poor", 1)</f>
        <v>2</v>
      </c>
    </row>
    <row r="152" spans="1:11" x14ac:dyDescent="0.25">
      <c r="A152" t="s">
        <v>63</v>
      </c>
      <c r="B152" t="s">
        <v>15</v>
      </c>
      <c r="C152" t="s">
        <v>21</v>
      </c>
      <c r="D152">
        <v>24</v>
      </c>
      <c r="E152" t="s">
        <v>24</v>
      </c>
      <c r="F152" s="6">
        <v>44211</v>
      </c>
      <c r="G152" s="5">
        <v>52610</v>
      </c>
      <c r="H152" t="s">
        <v>207</v>
      </c>
      <c r="I152" s="7">
        <f ca="1">(TODAY() - Staff[[#This Row],[Date Joined]]) / 365</f>
        <v>3.1479452054794521</v>
      </c>
      <c r="J152" s="5">
        <f ca="1">IF(Staff[[#This Row],[Tenure]]&gt;2,3%,2%) * Staff[Salary]</f>
        <v>1578.3</v>
      </c>
      <c r="K152">
        <f>_xlfn.SWITCH(Staff[[#This Row],[Rating]], "Exceptional", 5, "Above Average", 4, "Average", 3, "Poor", 2, "Very Poor", 1)</f>
        <v>2</v>
      </c>
    </row>
    <row r="153" spans="1:11" x14ac:dyDescent="0.25">
      <c r="A153" t="s">
        <v>165</v>
      </c>
      <c r="B153" t="s">
        <v>8</v>
      </c>
      <c r="C153" t="s">
        <v>19</v>
      </c>
      <c r="D153">
        <v>34</v>
      </c>
      <c r="E153" t="s">
        <v>24</v>
      </c>
      <c r="F153" s="6">
        <v>44212</v>
      </c>
      <c r="G153" s="5">
        <v>49630</v>
      </c>
      <c r="H153" t="s">
        <v>205</v>
      </c>
      <c r="I153" s="7">
        <f ca="1">(TODAY() - Staff[[#This Row],[Date Joined]]) / 365</f>
        <v>3.1452054794520548</v>
      </c>
      <c r="J153" s="5">
        <f ca="1">IF(Staff[[#This Row],[Tenure]]&gt;2,3%,2%) * Staff[Salary]</f>
        <v>1488.8999999999999</v>
      </c>
      <c r="K153">
        <f>_xlfn.SWITCH(Staff[[#This Row],[Rating]], "Exceptional", 5, "Above Average", 4, "Average", 3, "Poor", 2, "Very Poor", 1)</f>
        <v>2</v>
      </c>
    </row>
    <row r="154" spans="1:11" x14ac:dyDescent="0.25">
      <c r="A154" t="s">
        <v>73</v>
      </c>
      <c r="B154" t="s">
        <v>8</v>
      </c>
      <c r="C154" t="s">
        <v>19</v>
      </c>
      <c r="D154">
        <v>34</v>
      </c>
      <c r="E154" t="s">
        <v>24</v>
      </c>
      <c r="F154" s="6">
        <v>44213</v>
      </c>
      <c r="G154" s="5">
        <v>49630</v>
      </c>
      <c r="H154" t="s">
        <v>207</v>
      </c>
      <c r="I154" s="7">
        <f ca="1">(TODAY() - Staff[[#This Row],[Date Joined]]) / 365</f>
        <v>3.1424657534246574</v>
      </c>
      <c r="J154" s="5">
        <f ca="1">IF(Staff[[#This Row],[Tenure]]&gt;2,3%,2%) * Staff[Salary]</f>
        <v>1488.8999999999999</v>
      </c>
      <c r="K154">
        <f>_xlfn.SWITCH(Staff[[#This Row],[Rating]], "Exceptional", 5, "Above Average", 4, "Average", 3, "Poor", 2, "Very Poor", 1)</f>
        <v>2</v>
      </c>
    </row>
    <row r="155" spans="1:11" x14ac:dyDescent="0.25">
      <c r="A155" t="s">
        <v>146</v>
      </c>
      <c r="B155" t="s">
        <v>15</v>
      </c>
      <c r="C155" t="s">
        <v>21</v>
      </c>
      <c r="D155">
        <v>27</v>
      </c>
      <c r="E155" t="s">
        <v>16</v>
      </c>
      <c r="F155" s="6">
        <v>44214</v>
      </c>
      <c r="G155" s="5">
        <v>48980</v>
      </c>
      <c r="H155" t="s">
        <v>205</v>
      </c>
      <c r="I155" s="7">
        <f ca="1">(TODAY() - Staff[[#This Row],[Date Joined]]) / 365</f>
        <v>3.1397260273972605</v>
      </c>
      <c r="J155" s="5">
        <f ca="1">IF(Staff[[#This Row],[Tenure]]&gt;2,3%,2%) * Staff[Salary]</f>
        <v>1469.3999999999999</v>
      </c>
      <c r="K155">
        <f>_xlfn.SWITCH(Staff[[#This Row],[Rating]], "Exceptional", 5, "Above Average", 4, "Average", 3, "Poor", 2, "Very Poor", 1)</f>
        <v>3</v>
      </c>
    </row>
    <row r="156" spans="1:11" x14ac:dyDescent="0.25">
      <c r="A156" t="s">
        <v>53</v>
      </c>
      <c r="B156" t="s">
        <v>15</v>
      </c>
      <c r="C156" t="s">
        <v>21</v>
      </c>
      <c r="D156">
        <v>27</v>
      </c>
      <c r="E156" t="s">
        <v>16</v>
      </c>
      <c r="F156" s="6">
        <v>44215</v>
      </c>
      <c r="G156" s="5">
        <v>48980</v>
      </c>
      <c r="H156" t="s">
        <v>207</v>
      </c>
      <c r="I156" s="7">
        <f ca="1">(TODAY() - Staff[[#This Row],[Date Joined]]) / 365</f>
        <v>3.1369863013698631</v>
      </c>
      <c r="J156" s="5">
        <f ca="1">IF(Staff[[#This Row],[Tenure]]&gt;2,3%,2%) * Staff[Salary]</f>
        <v>1469.3999999999999</v>
      </c>
      <c r="K156">
        <f>_xlfn.SWITCH(Staff[[#This Row],[Rating]], "Exceptional", 5, "Above Average", 4, "Average", 3, "Poor", 2, "Very Poor", 1)</f>
        <v>3</v>
      </c>
    </row>
    <row r="157" spans="1:11" x14ac:dyDescent="0.25">
      <c r="A157" t="s">
        <v>113</v>
      </c>
      <c r="B157" t="s">
        <v>15</v>
      </c>
      <c r="C157" t="s">
        <v>12</v>
      </c>
      <c r="D157">
        <v>31</v>
      </c>
      <c r="E157" t="s">
        <v>16</v>
      </c>
      <c r="F157" s="6">
        <v>44216</v>
      </c>
      <c r="G157" s="5">
        <v>48950</v>
      </c>
      <c r="H157" t="s">
        <v>205</v>
      </c>
      <c r="I157" s="7">
        <f ca="1">(TODAY() - Staff[[#This Row],[Date Joined]]) / 365</f>
        <v>3.1342465753424658</v>
      </c>
      <c r="J157" s="5">
        <f ca="1">IF(Staff[[#This Row],[Tenure]]&gt;2,3%,2%) * Staff[Salary]</f>
        <v>1468.5</v>
      </c>
      <c r="K157">
        <f>_xlfn.SWITCH(Staff[[#This Row],[Rating]], "Exceptional", 5, "Above Average", 4, "Average", 3, "Poor", 2, "Very Poor", 1)</f>
        <v>3</v>
      </c>
    </row>
    <row r="158" spans="1:11" x14ac:dyDescent="0.25">
      <c r="A158" t="s">
        <v>14</v>
      </c>
      <c r="B158" t="s">
        <v>15</v>
      </c>
      <c r="C158" t="s">
        <v>12</v>
      </c>
      <c r="D158">
        <v>31</v>
      </c>
      <c r="E158" t="s">
        <v>16</v>
      </c>
      <c r="F158" s="6">
        <v>44217</v>
      </c>
      <c r="G158" s="5">
        <v>48950</v>
      </c>
      <c r="H158" t="s">
        <v>207</v>
      </c>
      <c r="I158" s="7">
        <f ca="1">(TODAY() - Staff[[#This Row],[Date Joined]]) / 365</f>
        <v>3.1315068493150684</v>
      </c>
      <c r="J158" s="5">
        <f ca="1">IF(Staff[[#This Row],[Tenure]]&gt;2,3%,2%) * Staff[Salary]</f>
        <v>1468.5</v>
      </c>
      <c r="K158">
        <f>_xlfn.SWITCH(Staff[[#This Row],[Rating]], "Exceptional", 5, "Above Average", 4, "Average", 3, "Poor", 2, "Very Poor", 1)</f>
        <v>3</v>
      </c>
    </row>
    <row r="159" spans="1:11" x14ac:dyDescent="0.25">
      <c r="A159" t="s">
        <v>144</v>
      </c>
      <c r="B159" t="s">
        <v>15</v>
      </c>
      <c r="C159" t="s">
        <v>9</v>
      </c>
      <c r="D159">
        <v>33</v>
      </c>
      <c r="E159" t="s">
        <v>13</v>
      </c>
      <c r="F159" s="6">
        <v>44218</v>
      </c>
      <c r="G159" s="5">
        <v>48530</v>
      </c>
      <c r="H159" t="s">
        <v>205</v>
      </c>
      <c r="I159" s="7">
        <f ca="1">(TODAY() - Staff[[#This Row],[Date Joined]]) / 365</f>
        <v>3.128767123287671</v>
      </c>
      <c r="J159" s="5">
        <f ca="1">IF(Staff[[#This Row],[Tenure]]&gt;2,3%,2%) * Staff[Salary]</f>
        <v>1455.8999999999999</v>
      </c>
      <c r="K159">
        <f>_xlfn.SWITCH(Staff[[#This Row],[Rating]], "Exceptional", 5, "Above Average", 4, "Average", 3, "Poor", 2, "Very Poor", 1)</f>
        <v>4</v>
      </c>
    </row>
    <row r="160" spans="1:11" x14ac:dyDescent="0.25">
      <c r="A160" t="s">
        <v>51</v>
      </c>
      <c r="B160" t="s">
        <v>15</v>
      </c>
      <c r="C160" t="s">
        <v>9</v>
      </c>
      <c r="D160">
        <v>33</v>
      </c>
      <c r="E160" t="s">
        <v>13</v>
      </c>
      <c r="F160" s="6">
        <v>44219</v>
      </c>
      <c r="G160" s="5">
        <v>48530</v>
      </c>
      <c r="H160" t="s">
        <v>207</v>
      </c>
      <c r="I160" s="7">
        <f ca="1">(TODAY() - Staff[[#This Row],[Date Joined]]) / 365</f>
        <v>3.1260273972602741</v>
      </c>
      <c r="J160" s="5">
        <f ca="1">IF(Staff[[#This Row],[Tenure]]&gt;2,3%,2%) * Staff[Salary]</f>
        <v>1455.8999999999999</v>
      </c>
      <c r="K160">
        <f>_xlfn.SWITCH(Staff[[#This Row],[Rating]], "Exceptional", 5, "Above Average", 4, "Average", 3, "Poor", 2, "Very Poor", 1)</f>
        <v>4</v>
      </c>
    </row>
    <row r="161" spans="1:11" x14ac:dyDescent="0.25">
      <c r="A161" t="s">
        <v>123</v>
      </c>
      <c r="B161" t="s">
        <v>15</v>
      </c>
      <c r="C161" t="s">
        <v>21</v>
      </c>
      <c r="D161">
        <v>28</v>
      </c>
      <c r="E161" t="s">
        <v>13</v>
      </c>
      <c r="F161" s="6">
        <v>44220</v>
      </c>
      <c r="G161" s="5">
        <v>48170</v>
      </c>
      <c r="H161" t="s">
        <v>205</v>
      </c>
      <c r="I161" s="7">
        <f ca="1">(TODAY() - Staff[[#This Row],[Date Joined]]) / 365</f>
        <v>3.1232876712328768</v>
      </c>
      <c r="J161" s="5">
        <f ca="1">IF(Staff[[#This Row],[Tenure]]&gt;2,3%,2%) * Staff[Salary]</f>
        <v>1445.1</v>
      </c>
      <c r="K161">
        <f>_xlfn.SWITCH(Staff[[#This Row],[Rating]], "Exceptional", 5, "Above Average", 4, "Average", 3, "Poor", 2, "Very Poor", 1)</f>
        <v>4</v>
      </c>
    </row>
    <row r="162" spans="1:11" x14ac:dyDescent="0.25">
      <c r="A162" t="s">
        <v>29</v>
      </c>
      <c r="B162" t="s">
        <v>15</v>
      </c>
      <c r="C162" t="s">
        <v>21</v>
      </c>
      <c r="D162">
        <v>28</v>
      </c>
      <c r="E162" t="s">
        <v>13</v>
      </c>
      <c r="F162" s="6">
        <v>44221</v>
      </c>
      <c r="G162" s="5">
        <v>48170</v>
      </c>
      <c r="H162" t="s">
        <v>207</v>
      </c>
      <c r="I162" s="7">
        <f ca="1">(TODAY() - Staff[[#This Row],[Date Joined]]) / 365</f>
        <v>3.1205479452054794</v>
      </c>
      <c r="J162" s="5">
        <f ca="1">IF(Staff[[#This Row],[Tenure]]&gt;2,3%,2%) * Staff[Salary]</f>
        <v>1445.1</v>
      </c>
      <c r="K162">
        <f>_xlfn.SWITCH(Staff[[#This Row],[Rating]], "Exceptional", 5, "Above Average", 4, "Average", 3, "Poor", 2, "Very Poor", 1)</f>
        <v>4</v>
      </c>
    </row>
    <row r="163" spans="1:11" x14ac:dyDescent="0.25">
      <c r="A163" t="s">
        <v>151</v>
      </c>
      <c r="B163" t="s">
        <v>15</v>
      </c>
      <c r="C163" t="s">
        <v>9</v>
      </c>
      <c r="D163">
        <v>26</v>
      </c>
      <c r="E163" t="s">
        <v>16</v>
      </c>
      <c r="F163" s="6">
        <v>44222</v>
      </c>
      <c r="G163" s="5">
        <v>47360</v>
      </c>
      <c r="H163" t="s">
        <v>205</v>
      </c>
      <c r="I163" s="7">
        <f ca="1">(TODAY() - Staff[[#This Row],[Date Joined]]) / 365</f>
        <v>3.117808219178082</v>
      </c>
      <c r="J163" s="5">
        <f ca="1">IF(Staff[[#This Row],[Tenure]]&gt;2,3%,2%) * Staff[Salary]</f>
        <v>1420.8</v>
      </c>
      <c r="K163">
        <f>_xlfn.SWITCH(Staff[[#This Row],[Rating]], "Exceptional", 5, "Above Average", 4, "Average", 3, "Poor", 2, "Very Poor", 1)</f>
        <v>3</v>
      </c>
    </row>
    <row r="164" spans="1:11" x14ac:dyDescent="0.25">
      <c r="A164" t="s">
        <v>59</v>
      </c>
      <c r="B164" t="s">
        <v>15</v>
      </c>
      <c r="C164" t="s">
        <v>9</v>
      </c>
      <c r="D164">
        <v>26</v>
      </c>
      <c r="E164" t="s">
        <v>16</v>
      </c>
      <c r="F164" s="6">
        <v>44223</v>
      </c>
      <c r="G164" s="5">
        <v>47360</v>
      </c>
      <c r="H164" t="s">
        <v>207</v>
      </c>
      <c r="I164" s="7">
        <f ca="1">(TODAY() - Staff[[#This Row],[Date Joined]]) / 365</f>
        <v>3.1150684931506851</v>
      </c>
      <c r="J164" s="5">
        <f ca="1">IF(Staff[[#This Row],[Tenure]]&gt;2,3%,2%) * Staff[Salary]</f>
        <v>1420.8</v>
      </c>
      <c r="K164">
        <f>_xlfn.SWITCH(Staff[[#This Row],[Rating]], "Exceptional", 5, "Above Average", 4, "Average", 3, "Poor", 2, "Very Poor", 1)</f>
        <v>3</v>
      </c>
    </row>
    <row r="165" spans="1:11" x14ac:dyDescent="0.25">
      <c r="A165" t="s">
        <v>201</v>
      </c>
      <c r="B165" t="s">
        <v>8</v>
      </c>
      <c r="C165" t="s">
        <v>56</v>
      </c>
      <c r="D165">
        <v>32</v>
      </c>
      <c r="E165" t="s">
        <v>16</v>
      </c>
      <c r="F165" s="6">
        <v>44224</v>
      </c>
      <c r="G165" s="5">
        <v>45510</v>
      </c>
      <c r="H165" t="s">
        <v>205</v>
      </c>
      <c r="I165" s="7">
        <f ca="1">(TODAY() - Staff[[#This Row],[Date Joined]]) / 365</f>
        <v>3.1123287671232878</v>
      </c>
      <c r="J165" s="5">
        <f ca="1">IF(Staff[[#This Row],[Tenure]]&gt;2,3%,2%) * Staff[Salary]</f>
        <v>1365.3</v>
      </c>
      <c r="K165">
        <f>_xlfn.SWITCH(Staff[[#This Row],[Rating]], "Exceptional", 5, "Above Average", 4, "Average", 3, "Poor", 2, "Very Poor", 1)</f>
        <v>3</v>
      </c>
    </row>
    <row r="166" spans="1:11" x14ac:dyDescent="0.25">
      <c r="A166" t="s">
        <v>108</v>
      </c>
      <c r="B166" t="s">
        <v>8</v>
      </c>
      <c r="C166" t="s">
        <v>56</v>
      </c>
      <c r="D166">
        <v>32</v>
      </c>
      <c r="E166" t="s">
        <v>16</v>
      </c>
      <c r="F166" s="6">
        <v>44225</v>
      </c>
      <c r="G166" s="5">
        <v>45510</v>
      </c>
      <c r="H166" t="s">
        <v>207</v>
      </c>
      <c r="I166" s="7">
        <f ca="1">(TODAY() - Staff[[#This Row],[Date Joined]]) / 365</f>
        <v>3.1095890410958904</v>
      </c>
      <c r="J166" s="5">
        <f ca="1">IF(Staff[[#This Row],[Tenure]]&gt;2,3%,2%) * Staff[Salary]</f>
        <v>1365.3</v>
      </c>
      <c r="K166">
        <f>_xlfn.SWITCH(Staff[[#This Row],[Rating]], "Exceptional", 5, "Above Average", 4, "Average", 3, "Poor", 2, "Very Poor", 1)</f>
        <v>3</v>
      </c>
    </row>
    <row r="167" spans="1:11" x14ac:dyDescent="0.25">
      <c r="A167" t="s">
        <v>176</v>
      </c>
      <c r="B167" t="s">
        <v>8</v>
      </c>
      <c r="C167" t="s">
        <v>12</v>
      </c>
      <c r="D167">
        <v>32</v>
      </c>
      <c r="E167" t="s">
        <v>13</v>
      </c>
      <c r="F167" s="6">
        <v>44226</v>
      </c>
      <c r="G167" s="5">
        <v>43840</v>
      </c>
      <c r="H167" t="s">
        <v>205</v>
      </c>
      <c r="I167" s="7">
        <f ca="1">(TODAY() - Staff[[#This Row],[Date Joined]]) / 365</f>
        <v>3.106849315068493</v>
      </c>
      <c r="J167" s="5">
        <f ca="1">IF(Staff[[#This Row],[Tenure]]&gt;2,3%,2%) * Staff[Salary]</f>
        <v>1315.2</v>
      </c>
      <c r="K167">
        <f>_xlfn.SWITCH(Staff[[#This Row],[Rating]], "Exceptional", 5, "Above Average", 4, "Average", 3, "Poor", 2, "Very Poor", 1)</f>
        <v>4</v>
      </c>
    </row>
    <row r="168" spans="1:11" x14ac:dyDescent="0.25">
      <c r="A168" t="s">
        <v>84</v>
      </c>
      <c r="B168" t="s">
        <v>8</v>
      </c>
      <c r="C168" t="s">
        <v>12</v>
      </c>
      <c r="D168">
        <v>32</v>
      </c>
      <c r="E168" t="s">
        <v>13</v>
      </c>
      <c r="F168" s="6">
        <v>44227</v>
      </c>
      <c r="G168" s="5">
        <v>43840</v>
      </c>
      <c r="H168" t="s">
        <v>207</v>
      </c>
      <c r="I168" s="7">
        <f ca="1">(TODAY() - Staff[[#This Row],[Date Joined]]) / 365</f>
        <v>3.1041095890410957</v>
      </c>
      <c r="J168" s="5">
        <f ca="1">IF(Staff[[#This Row],[Tenure]]&gt;2,3%,2%) * Staff[Salary]</f>
        <v>1315.2</v>
      </c>
      <c r="K168">
        <f>_xlfn.SWITCH(Staff[[#This Row],[Rating]], "Exceptional", 5, "Above Average", 4, "Average", 3, "Poor", 2, "Very Poor", 1)</f>
        <v>4</v>
      </c>
    </row>
    <row r="169" spans="1:11" x14ac:dyDescent="0.25">
      <c r="A169" t="s">
        <v>172</v>
      </c>
      <c r="B169" t="s">
        <v>15</v>
      </c>
      <c r="C169" t="s">
        <v>19</v>
      </c>
      <c r="D169">
        <v>28</v>
      </c>
      <c r="E169" t="s">
        <v>42</v>
      </c>
      <c r="F169" s="6">
        <v>44228</v>
      </c>
      <c r="G169" s="5">
        <v>43510</v>
      </c>
      <c r="H169" t="s">
        <v>205</v>
      </c>
      <c r="I169" s="7">
        <f ca="1">(TODAY() - Staff[[#This Row],[Date Joined]]) / 365</f>
        <v>3.1013698630136988</v>
      </c>
      <c r="J169" s="5">
        <f ca="1">IF(Staff[[#This Row],[Tenure]]&gt;2,3%,2%) * Staff[Salary]</f>
        <v>1305.3</v>
      </c>
      <c r="K169">
        <f>_xlfn.SWITCH(Staff[[#This Row],[Rating]], "Exceptional", 5, "Above Average", 4, "Average", 3, "Poor", 2, "Very Poor", 1)</f>
        <v>1</v>
      </c>
    </row>
    <row r="170" spans="1:11" x14ac:dyDescent="0.25">
      <c r="A170" t="s">
        <v>80</v>
      </c>
      <c r="B170" t="s">
        <v>15</v>
      </c>
      <c r="C170" t="s">
        <v>19</v>
      </c>
      <c r="D170">
        <v>28</v>
      </c>
      <c r="E170" t="s">
        <v>42</v>
      </c>
      <c r="F170" s="6">
        <v>44229</v>
      </c>
      <c r="G170" s="5">
        <v>43510</v>
      </c>
      <c r="H170" t="s">
        <v>207</v>
      </c>
      <c r="I170" s="7">
        <f ca="1">(TODAY() - Staff[[#This Row],[Date Joined]]) / 365</f>
        <v>3.0986301369863014</v>
      </c>
      <c r="J170" s="5">
        <f ca="1">IF(Staff[[#This Row],[Tenure]]&gt;2,3%,2%) * Staff[Salary]</f>
        <v>1305.3</v>
      </c>
      <c r="K170">
        <f>_xlfn.SWITCH(Staff[[#This Row],[Rating]], "Exceptional", 5, "Above Average", 4, "Average", 3, "Poor", 2, "Very Poor", 1)</f>
        <v>1</v>
      </c>
    </row>
    <row r="171" spans="1:11" x14ac:dyDescent="0.25">
      <c r="A171" t="s">
        <v>124</v>
      </c>
      <c r="B171" t="s">
        <v>8</v>
      </c>
      <c r="C171" t="s">
        <v>12</v>
      </c>
      <c r="D171">
        <v>31</v>
      </c>
      <c r="E171" t="s">
        <v>16</v>
      </c>
      <c r="F171" s="6">
        <v>44230</v>
      </c>
      <c r="G171" s="5">
        <v>41980</v>
      </c>
      <c r="H171" t="s">
        <v>205</v>
      </c>
      <c r="I171" s="7">
        <f ca="1">(TODAY() - Staff[[#This Row],[Date Joined]]) / 365</f>
        <v>3.095890410958904</v>
      </c>
      <c r="J171" s="5">
        <f ca="1">IF(Staff[[#This Row],[Tenure]]&gt;2,3%,2%) * Staff[Salary]</f>
        <v>1259.3999999999999</v>
      </c>
      <c r="K171">
        <f>_xlfn.SWITCH(Staff[[#This Row],[Rating]], "Exceptional", 5, "Above Average", 4, "Average", 3, "Poor", 2, "Very Poor", 1)</f>
        <v>3</v>
      </c>
    </row>
    <row r="172" spans="1:11" x14ac:dyDescent="0.25">
      <c r="A172" t="s">
        <v>30</v>
      </c>
      <c r="B172" t="s">
        <v>8</v>
      </c>
      <c r="C172" t="s">
        <v>12</v>
      </c>
      <c r="D172">
        <v>31</v>
      </c>
      <c r="E172" t="s">
        <v>16</v>
      </c>
      <c r="F172" s="6">
        <v>44231</v>
      </c>
      <c r="G172" s="5">
        <v>41980</v>
      </c>
      <c r="H172" t="s">
        <v>207</v>
      </c>
      <c r="I172" s="7">
        <f ca="1">(TODAY() - Staff[[#This Row],[Date Joined]]) / 365</f>
        <v>3.0931506849315067</v>
      </c>
      <c r="J172" s="5">
        <f ca="1">IF(Staff[[#This Row],[Tenure]]&gt;2,3%,2%) * Staff[Salary]</f>
        <v>1259.3999999999999</v>
      </c>
      <c r="K172">
        <f>_xlfn.SWITCH(Staff[[#This Row],[Rating]], "Exceptional", 5, "Above Average", 4, "Average", 3, "Poor", 2, "Very Poor", 1)</f>
        <v>3</v>
      </c>
    </row>
    <row r="173" spans="1:11" x14ac:dyDescent="0.25">
      <c r="A173" t="s">
        <v>158</v>
      </c>
      <c r="B173" t="s">
        <v>8</v>
      </c>
      <c r="C173" t="s">
        <v>9</v>
      </c>
      <c r="D173">
        <v>32</v>
      </c>
      <c r="E173" t="s">
        <v>16</v>
      </c>
      <c r="F173" s="6">
        <v>44232</v>
      </c>
      <c r="G173" s="5">
        <v>41570</v>
      </c>
      <c r="H173" t="s">
        <v>205</v>
      </c>
      <c r="I173" s="7">
        <f ca="1">(TODAY() - Staff[[#This Row],[Date Joined]]) / 365</f>
        <v>3.0904109589041098</v>
      </c>
      <c r="J173" s="5">
        <f ca="1">IF(Staff[[#This Row],[Tenure]]&gt;2,3%,2%) * Staff[Salary]</f>
        <v>1247.0999999999999</v>
      </c>
      <c r="K173">
        <f>_xlfn.SWITCH(Staff[[#This Row],[Rating]], "Exceptional", 5, "Above Average", 4, "Average", 3, "Poor", 2, "Very Poor", 1)</f>
        <v>3</v>
      </c>
    </row>
    <row r="174" spans="1:11" x14ac:dyDescent="0.25">
      <c r="A174" t="s">
        <v>66</v>
      </c>
      <c r="B174" t="s">
        <v>8</v>
      </c>
      <c r="C174" t="s">
        <v>9</v>
      </c>
      <c r="D174">
        <v>32</v>
      </c>
      <c r="E174" t="s">
        <v>16</v>
      </c>
      <c r="F174" s="6">
        <v>44233</v>
      </c>
      <c r="G174" s="5">
        <v>41570</v>
      </c>
      <c r="H174" t="s">
        <v>207</v>
      </c>
      <c r="I174" s="7">
        <f ca="1">(TODAY() - Staff[[#This Row],[Date Joined]]) / 365</f>
        <v>3.0876712328767124</v>
      </c>
      <c r="J174" s="5">
        <f ca="1">IF(Staff[[#This Row],[Tenure]]&gt;2,3%,2%) * Staff[Salary]</f>
        <v>1247.0999999999999</v>
      </c>
      <c r="K174">
        <f>_xlfn.SWITCH(Staff[[#This Row],[Rating]], "Exceptional", 5, "Above Average", 4, "Average", 3, "Poor", 2, "Very Poor", 1)</f>
        <v>3</v>
      </c>
    </row>
    <row r="175" spans="1:11" x14ac:dyDescent="0.25">
      <c r="A175" t="s">
        <v>149</v>
      </c>
      <c r="B175" t="s">
        <v>15</v>
      </c>
      <c r="C175" t="s">
        <v>9</v>
      </c>
      <c r="D175">
        <v>35</v>
      </c>
      <c r="E175" t="s">
        <v>16</v>
      </c>
      <c r="F175" s="6">
        <v>44234</v>
      </c>
      <c r="G175" s="5">
        <v>40400</v>
      </c>
      <c r="H175" t="s">
        <v>205</v>
      </c>
      <c r="I175" s="7">
        <f ca="1">(TODAY() - Staff[[#This Row],[Date Joined]]) / 365</f>
        <v>3.0849315068493151</v>
      </c>
      <c r="J175" s="5">
        <f ca="1">IF(Staff[[#This Row],[Tenure]]&gt;2,3%,2%) * Staff[Salary]</f>
        <v>1212</v>
      </c>
      <c r="K175">
        <f>_xlfn.SWITCH(Staff[[#This Row],[Rating]], "Exceptional", 5, "Above Average", 4, "Average", 3, "Poor", 2, "Very Poor", 1)</f>
        <v>3</v>
      </c>
    </row>
    <row r="176" spans="1:11" x14ac:dyDescent="0.25">
      <c r="A176" t="s">
        <v>57</v>
      </c>
      <c r="B176" t="s">
        <v>15</v>
      </c>
      <c r="C176" t="s">
        <v>9</v>
      </c>
      <c r="D176">
        <v>35</v>
      </c>
      <c r="E176" t="s">
        <v>16</v>
      </c>
      <c r="F176" s="6">
        <v>44235</v>
      </c>
      <c r="G176" s="5">
        <v>40400</v>
      </c>
      <c r="H176" t="s">
        <v>207</v>
      </c>
      <c r="I176" s="7">
        <f ca="1">(TODAY() - Staff[[#This Row],[Date Joined]]) / 365</f>
        <v>3.0821917808219177</v>
      </c>
      <c r="J176" s="5">
        <f ca="1">IF(Staff[[#This Row],[Tenure]]&gt;2,3%,2%) * Staff[Salary]</f>
        <v>1212</v>
      </c>
      <c r="K176">
        <f>_xlfn.SWITCH(Staff[[#This Row],[Rating]], "Exceptional", 5, "Above Average", 4, "Average", 3, "Poor", 2, "Very Poor", 1)</f>
        <v>3</v>
      </c>
    </row>
    <row r="177" spans="1:11" x14ac:dyDescent="0.25">
      <c r="A177" t="s">
        <v>140</v>
      </c>
      <c r="B177" t="s">
        <v>15</v>
      </c>
      <c r="C177" t="s">
        <v>9</v>
      </c>
      <c r="D177">
        <v>21</v>
      </c>
      <c r="E177" t="s">
        <v>16</v>
      </c>
      <c r="F177" s="6">
        <v>44236</v>
      </c>
      <c r="G177" s="5">
        <v>37920</v>
      </c>
      <c r="H177" t="s">
        <v>205</v>
      </c>
      <c r="I177" s="7">
        <f ca="1">(TODAY() - Staff[[#This Row],[Date Joined]]) / 365</f>
        <v>3.0794520547945203</v>
      </c>
      <c r="J177" s="5">
        <f ca="1">IF(Staff[[#This Row],[Tenure]]&gt;2,3%,2%) * Staff[Salary]</f>
        <v>1137.5999999999999</v>
      </c>
      <c r="K177">
        <f>_xlfn.SWITCH(Staff[[#This Row],[Rating]], "Exceptional", 5, "Above Average", 4, "Average", 3, "Poor", 2, "Very Poor", 1)</f>
        <v>3</v>
      </c>
    </row>
    <row r="178" spans="1:11" x14ac:dyDescent="0.25">
      <c r="A178" t="s">
        <v>47</v>
      </c>
      <c r="B178" t="s">
        <v>15</v>
      </c>
      <c r="C178" t="s">
        <v>9</v>
      </c>
      <c r="D178">
        <v>21</v>
      </c>
      <c r="E178" t="s">
        <v>16</v>
      </c>
      <c r="F178" s="6">
        <v>44237</v>
      </c>
      <c r="G178" s="5">
        <v>37920</v>
      </c>
      <c r="H178" t="s">
        <v>207</v>
      </c>
      <c r="I178" s="7">
        <f ca="1">(TODAY() - Staff[[#This Row],[Date Joined]]) / 365</f>
        <v>3.0767123287671234</v>
      </c>
      <c r="J178" s="5">
        <f ca="1">IF(Staff[[#This Row],[Tenure]]&gt;2,3%,2%) * Staff[Salary]</f>
        <v>1137.5999999999999</v>
      </c>
      <c r="K178">
        <f>_xlfn.SWITCH(Staff[[#This Row],[Rating]], "Exceptional", 5, "Above Average", 4, "Average", 3, "Poor", 2, "Very Poor", 1)</f>
        <v>3</v>
      </c>
    </row>
    <row r="179" spans="1:11" x14ac:dyDescent="0.25">
      <c r="A179" t="s">
        <v>192</v>
      </c>
      <c r="B179" t="s">
        <v>15</v>
      </c>
      <c r="C179" t="s">
        <v>19</v>
      </c>
      <c r="D179">
        <v>43</v>
      </c>
      <c r="E179" t="s">
        <v>16</v>
      </c>
      <c r="F179" s="6">
        <v>44238</v>
      </c>
      <c r="G179" s="5">
        <v>36040</v>
      </c>
      <c r="H179" t="s">
        <v>205</v>
      </c>
      <c r="I179" s="7">
        <f ca="1">(TODAY() - Staff[[#This Row],[Date Joined]]) / 365</f>
        <v>3.0739726027397261</v>
      </c>
      <c r="J179" s="5">
        <f ca="1">IF(Staff[[#This Row],[Tenure]]&gt;2,3%,2%) * Staff[Salary]</f>
        <v>1081.2</v>
      </c>
      <c r="K179">
        <f>_xlfn.SWITCH(Staff[[#This Row],[Rating]], "Exceptional", 5, "Above Average", 4, "Average", 3, "Poor", 2, "Very Poor", 1)</f>
        <v>3</v>
      </c>
    </row>
    <row r="180" spans="1:11" x14ac:dyDescent="0.25">
      <c r="A180" t="s">
        <v>99</v>
      </c>
      <c r="B180" t="s">
        <v>15</v>
      </c>
      <c r="C180" t="s">
        <v>19</v>
      </c>
      <c r="D180">
        <v>43</v>
      </c>
      <c r="E180" t="s">
        <v>16</v>
      </c>
      <c r="F180" s="6">
        <v>44239</v>
      </c>
      <c r="G180" s="5">
        <v>36040</v>
      </c>
      <c r="H180" t="s">
        <v>207</v>
      </c>
      <c r="I180" s="7">
        <f ca="1">(TODAY() - Staff[[#This Row],[Date Joined]]) / 365</f>
        <v>3.0712328767123287</v>
      </c>
      <c r="J180" s="5">
        <f ca="1">IF(Staff[[#This Row],[Tenure]]&gt;2,3%,2%) * Staff[Salary]</f>
        <v>1081.2</v>
      </c>
      <c r="K180">
        <f>_xlfn.SWITCH(Staff[[#This Row],[Rating]], "Exceptional", 5, "Above Average", 4, "Average", 3, "Poor", 2, "Very Poor", 1)</f>
        <v>3</v>
      </c>
    </row>
    <row r="181" spans="1:11" x14ac:dyDescent="0.25">
      <c r="A181" t="s">
        <v>137</v>
      </c>
      <c r="B181" t="s">
        <v>8</v>
      </c>
      <c r="C181" t="s">
        <v>12</v>
      </c>
      <c r="D181">
        <v>29</v>
      </c>
      <c r="E181" t="s">
        <v>16</v>
      </c>
      <c r="F181" s="6">
        <v>44240</v>
      </c>
      <c r="G181" s="5">
        <v>34980</v>
      </c>
      <c r="H181" t="s">
        <v>205</v>
      </c>
      <c r="I181" s="7">
        <f ca="1">(TODAY() - Staff[[#This Row],[Date Joined]]) / 365</f>
        <v>3.0684931506849313</v>
      </c>
      <c r="J181" s="5">
        <f ca="1">IF(Staff[[#This Row],[Tenure]]&gt;2,3%,2%) * Staff[Salary]</f>
        <v>1049.3999999999999</v>
      </c>
      <c r="K181">
        <f>_xlfn.SWITCH(Staff[[#This Row],[Rating]], "Exceptional", 5, "Above Average", 4, "Average", 3, "Poor", 2, "Very Poor", 1)</f>
        <v>3</v>
      </c>
    </row>
    <row r="182" spans="1:11" x14ac:dyDescent="0.25">
      <c r="A182" t="s">
        <v>44</v>
      </c>
      <c r="B182" t="s">
        <v>8</v>
      </c>
      <c r="C182" t="s">
        <v>12</v>
      </c>
      <c r="D182">
        <v>29</v>
      </c>
      <c r="E182" t="s">
        <v>16</v>
      </c>
      <c r="F182" s="6">
        <v>44241</v>
      </c>
      <c r="G182" s="5">
        <v>34980</v>
      </c>
      <c r="H182" t="s">
        <v>207</v>
      </c>
      <c r="I182" s="7">
        <f ca="1">(TODAY() - Staff[[#This Row],[Date Joined]]) / 365</f>
        <v>3.0657534246575344</v>
      </c>
      <c r="J182" s="5">
        <f ca="1">IF(Staff[[#This Row],[Tenure]]&gt;2,3%,2%) * Staff[Salary]</f>
        <v>1049.3999999999999</v>
      </c>
      <c r="K182">
        <f>_xlfn.SWITCH(Staff[[#This Row],[Rating]], "Exceptional", 5, "Above Average", 4, "Average", 3, "Poor", 2, "Very Poor", 1)</f>
        <v>3</v>
      </c>
    </row>
    <row r="183" spans="1:11" x14ac:dyDescent="0.25">
      <c r="A183" t="s">
        <v>179</v>
      </c>
      <c r="B183" t="s">
        <v>8</v>
      </c>
      <c r="C183" t="s">
        <v>12</v>
      </c>
      <c r="D183">
        <v>21</v>
      </c>
      <c r="E183" t="s">
        <v>16</v>
      </c>
      <c r="F183" s="6">
        <v>44242</v>
      </c>
      <c r="G183" s="5">
        <v>33920</v>
      </c>
      <c r="H183" t="s">
        <v>205</v>
      </c>
      <c r="I183" s="7">
        <f ca="1">(TODAY() - Staff[[#This Row],[Date Joined]]) / 365</f>
        <v>3.0630136986301371</v>
      </c>
      <c r="J183" s="5">
        <f ca="1">IF(Staff[[#This Row],[Tenure]]&gt;2,3%,2%) * Staff[Salary]</f>
        <v>1017.5999999999999</v>
      </c>
      <c r="K183">
        <f>_xlfn.SWITCH(Staff[[#This Row],[Rating]], "Exceptional", 5, "Above Average", 4, "Average", 3, "Poor", 2, "Very Poor", 1)</f>
        <v>3</v>
      </c>
    </row>
    <row r="184" spans="1:11" x14ac:dyDescent="0.25">
      <c r="A184" t="s">
        <v>86</v>
      </c>
      <c r="B184" t="s">
        <v>8</v>
      </c>
      <c r="C184" t="s">
        <v>12</v>
      </c>
      <c r="D184">
        <v>21</v>
      </c>
      <c r="E184" t="s">
        <v>16</v>
      </c>
      <c r="F184" s="6">
        <v>44243</v>
      </c>
      <c r="G184" s="5">
        <v>33920</v>
      </c>
      <c r="H184" t="s">
        <v>207</v>
      </c>
      <c r="I184" s="7">
        <f ca="1">(TODAY() - Staff[[#This Row],[Date Joined]]) / 365</f>
        <v>3.0602739726027397</v>
      </c>
      <c r="J184" s="5">
        <f ca="1">IF(Staff[[#This Row],[Tenure]]&gt;2,3%,2%) * Staff[Salary]</f>
        <v>1017.5999999999999</v>
      </c>
      <c r="K184">
        <f>_xlfn.SWITCH(Staff[[#This Row],[Rating]], "Exceptional", 5, "Above Average", 4, "Average", 3, "Poor", 2, "Very Poor", 1)</f>
        <v>3</v>
      </c>
    </row>
  </sheetData>
  <mergeCells count="3">
    <mergeCell ref="N1:P1"/>
    <mergeCell ref="N13:O13"/>
    <mergeCell ref="N12:O12"/>
  </mergeCells>
  <conditionalFormatting sqref="G2:G184">
    <cfRule type="colorScale" priority="1">
      <colorScale>
        <cfvo type="min"/>
        <cfvo type="percentile" val="50"/>
        <cfvo type="max"/>
        <color rgb="FFF8696B"/>
        <color rgb="FFFCFCFF"/>
        <color rgb="FF5A8AC6"/>
      </colorScale>
    </cfRule>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4F1B5D-C0BA-4F5A-9DC6-B13046F3B25D}">
  <sheetPr>
    <tabColor theme="8" tint="-0.249977111117893"/>
  </sheetPr>
  <dimension ref="A3:D8"/>
  <sheetViews>
    <sheetView workbookViewId="0">
      <selection activeCell="H25" sqref="H25"/>
    </sheetView>
  </sheetViews>
  <sheetFormatPr defaultRowHeight="15" x14ac:dyDescent="0.25"/>
  <cols>
    <col min="1" max="1" width="17.5703125" bestFit="1" customWidth="1"/>
    <col min="2" max="2" width="16.28515625" bestFit="1" customWidth="1"/>
    <col min="3" max="3" width="10.7109375" bestFit="1" customWidth="1"/>
    <col min="4" max="5" width="12" bestFit="1" customWidth="1"/>
    <col min="6" max="6" width="16.28515625" bestFit="1" customWidth="1"/>
    <col min="7" max="7" width="19.42578125" bestFit="1" customWidth="1"/>
    <col min="8" max="8" width="19.5703125" bestFit="1" customWidth="1"/>
  </cols>
  <sheetData>
    <row r="3" spans="1:4" x14ac:dyDescent="0.25">
      <c r="A3" s="8"/>
      <c r="B3" s="28" t="s">
        <v>219</v>
      </c>
      <c r="C3" s="8"/>
      <c r="D3" s="8"/>
    </row>
    <row r="4" spans="1:4" x14ac:dyDescent="0.25">
      <c r="A4" s="28" t="s">
        <v>223</v>
      </c>
      <c r="B4" s="8" t="s">
        <v>8</v>
      </c>
      <c r="C4" s="8" t="s">
        <v>15</v>
      </c>
      <c r="D4" s="8" t="s">
        <v>220</v>
      </c>
    </row>
    <row r="5" spans="1:4" x14ac:dyDescent="0.25">
      <c r="A5" s="29" t="s">
        <v>221</v>
      </c>
      <c r="B5" s="8">
        <v>43</v>
      </c>
      <c r="C5" s="8">
        <v>45</v>
      </c>
      <c r="D5" s="8">
        <v>88</v>
      </c>
    </row>
    <row r="6" spans="1:4" x14ac:dyDescent="0.25">
      <c r="A6" s="29" t="s">
        <v>222</v>
      </c>
      <c r="B6" s="26">
        <v>31.418604651162791</v>
      </c>
      <c r="C6" s="26">
        <v>29.444444444444443</v>
      </c>
      <c r="D6" s="26">
        <v>30.40909090909091</v>
      </c>
    </row>
    <row r="7" spans="1:4" x14ac:dyDescent="0.25">
      <c r="A7" s="29" t="s">
        <v>225</v>
      </c>
      <c r="B7" s="9">
        <v>78284.186046511633</v>
      </c>
      <c r="C7" s="9">
        <v>75334.444444444438</v>
      </c>
      <c r="D7" s="8">
        <v>76775.795454545456</v>
      </c>
    </row>
    <row r="8" spans="1:4" x14ac:dyDescent="0.25">
      <c r="A8" s="29" t="s">
        <v>226</v>
      </c>
      <c r="B8" s="10">
        <v>2.6228735266008281</v>
      </c>
      <c r="C8" s="10">
        <v>2.6059056316590561</v>
      </c>
      <c r="D8" s="10">
        <v>2.6141967621419679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CA9F4E-5172-4553-A77A-E466F388F007}">
  <sheetPr>
    <tabColor rgb="FFC00000"/>
  </sheetPr>
  <dimension ref="B3:D9"/>
  <sheetViews>
    <sheetView workbookViewId="0">
      <selection activeCell="Q31" sqref="Q31"/>
    </sheetView>
  </sheetViews>
  <sheetFormatPr defaultRowHeight="15" x14ac:dyDescent="0.25"/>
  <cols>
    <col min="2" max="2" width="14.28515625" bestFit="1" customWidth="1"/>
    <col min="3" max="3" width="14.42578125" bestFit="1" customWidth="1"/>
    <col min="4" max="4" width="16.42578125" bestFit="1" customWidth="1"/>
  </cols>
  <sheetData>
    <row r="3" spans="2:4" x14ac:dyDescent="0.25">
      <c r="B3" s="30" t="s">
        <v>224</v>
      </c>
      <c r="C3" s="31" t="s">
        <v>221</v>
      </c>
      <c r="D3" s="32" t="s">
        <v>225</v>
      </c>
    </row>
    <row r="4" spans="2:4" x14ac:dyDescent="0.25">
      <c r="B4" s="33" t="s">
        <v>10</v>
      </c>
      <c r="C4">
        <v>4</v>
      </c>
      <c r="D4" s="34">
        <v>92080</v>
      </c>
    </row>
    <row r="5" spans="2:4" x14ac:dyDescent="0.25">
      <c r="B5" s="33" t="s">
        <v>13</v>
      </c>
      <c r="C5">
        <v>20</v>
      </c>
      <c r="D5" s="34">
        <v>75933</v>
      </c>
    </row>
    <row r="6" spans="2:4" x14ac:dyDescent="0.25">
      <c r="B6" s="33" t="s">
        <v>16</v>
      </c>
      <c r="C6">
        <v>137</v>
      </c>
      <c r="D6" s="34">
        <v>76798.759124087592</v>
      </c>
    </row>
    <row r="7" spans="2:4" x14ac:dyDescent="0.25">
      <c r="B7" s="33" t="s">
        <v>24</v>
      </c>
      <c r="C7">
        <v>16</v>
      </c>
      <c r="D7" s="34">
        <v>78115</v>
      </c>
    </row>
    <row r="8" spans="2:4" x14ac:dyDescent="0.25">
      <c r="B8" s="33" t="s">
        <v>42</v>
      </c>
      <c r="C8">
        <v>6</v>
      </c>
      <c r="D8" s="34">
        <v>77423.333333333328</v>
      </c>
    </row>
    <row r="9" spans="2:4" x14ac:dyDescent="0.25">
      <c r="B9" s="35" t="s">
        <v>220</v>
      </c>
      <c r="C9" s="36">
        <v>183</v>
      </c>
      <c r="D9" s="37">
        <v>77173.715846994543</v>
      </c>
    </row>
  </sheetData>
  <conditionalFormatting pivot="1" sqref="D4:D8">
    <cfRule type="dataBar" priority="1">
      <dataBar>
        <cfvo type="min"/>
        <cfvo type="max"/>
        <color rgb="FF638EC6"/>
      </dataBar>
      <extLst>
        <ext xmlns:x14="http://schemas.microsoft.com/office/spreadsheetml/2009/9/main" uri="{B025F937-C7B1-47D3-B67F-A62EFF666E3E}">
          <x14:id>{10710D96-B62C-43A9-B071-F8D1AB0A43D9}</x14:id>
        </ext>
      </extLst>
    </cfRule>
  </conditionalFormatting>
  <pageMargins left="0.7" right="0.7" top="0.75" bottom="0.75" header="0.3" footer="0.3"/>
  <drawing r:id="rId2"/>
  <extLst>
    <ext xmlns:x14="http://schemas.microsoft.com/office/spreadsheetml/2009/9/main" uri="{78C0D931-6437-407d-A8EE-F0AAD7539E65}">
      <x14:conditionalFormattings>
        <x14:conditionalFormatting xmlns:xm="http://schemas.microsoft.com/office/excel/2006/main" pivot="1">
          <x14:cfRule type="dataBar" id="{10710D96-B62C-43A9-B071-F8D1AB0A43D9}">
            <x14:dataBar minLength="0" maxLength="100" border="1" negativeBarBorderColorSameAsPositive="0">
              <x14:cfvo type="autoMin"/>
              <x14:cfvo type="autoMax"/>
              <x14:borderColor rgb="FF638EC6"/>
              <x14:negativeFillColor rgb="FFFF0000"/>
              <x14:negativeBorderColor rgb="FFFF0000"/>
              <x14:axisColor rgb="FF000000"/>
            </x14:dataBar>
          </x14:cfRule>
          <xm:sqref>D4:D8</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E6A132-B9B7-4A3C-8483-CBC1AB9EE96D}">
  <sheetPr>
    <tabColor theme="5" tint="0.39997558519241921"/>
  </sheetPr>
  <dimension ref="A1"/>
  <sheetViews>
    <sheetView workbookViewId="0">
      <selection activeCell="S30" sqref="S30"/>
    </sheetView>
  </sheetViews>
  <sheetFormatPr defaultRowHeight="15" x14ac:dyDescent="0.25"/>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8F6FB3-7798-4CF2-8BE1-AD426661B6BE}">
  <sheetPr>
    <tabColor rgb="FF00B050"/>
  </sheetPr>
  <dimension ref="B4:O82"/>
  <sheetViews>
    <sheetView workbookViewId="0">
      <selection activeCell="T32" sqref="T32"/>
    </sheetView>
  </sheetViews>
  <sheetFormatPr defaultRowHeight="15" x14ac:dyDescent="0.25"/>
  <cols>
    <col min="2" max="2" width="13.140625" bestFit="1" customWidth="1"/>
    <col min="3" max="3" width="14.42578125" bestFit="1" customWidth="1"/>
    <col min="5" max="5" width="8.42578125" bestFit="1" customWidth="1"/>
    <col min="6" max="6" width="10.5703125" bestFit="1" customWidth="1"/>
    <col min="7" max="7" width="13.28515625" bestFit="1" customWidth="1"/>
  </cols>
  <sheetData>
    <row r="4" spans="2:3" x14ac:dyDescent="0.25">
      <c r="B4" s="14" t="s">
        <v>224</v>
      </c>
      <c r="C4" t="s">
        <v>221</v>
      </c>
    </row>
    <row r="5" spans="2:3" x14ac:dyDescent="0.25">
      <c r="B5" s="15" t="s">
        <v>229</v>
      </c>
    </row>
    <row r="6" spans="2:3" x14ac:dyDescent="0.25">
      <c r="B6" s="16" t="s">
        <v>230</v>
      </c>
      <c r="C6">
        <v>3</v>
      </c>
    </row>
    <row r="7" spans="2:3" x14ac:dyDescent="0.25">
      <c r="B7" s="16" t="s">
        <v>231</v>
      </c>
      <c r="C7">
        <v>4</v>
      </c>
    </row>
    <row r="8" spans="2:3" x14ac:dyDescent="0.25">
      <c r="B8" s="16" t="s">
        <v>232</v>
      </c>
      <c r="C8">
        <v>9</v>
      </c>
    </row>
    <row r="9" spans="2:3" x14ac:dyDescent="0.25">
      <c r="B9" s="16" t="s">
        <v>233</v>
      </c>
      <c r="C9">
        <v>12</v>
      </c>
    </row>
    <row r="10" spans="2:3" x14ac:dyDescent="0.25">
      <c r="B10" s="16" t="s">
        <v>234</v>
      </c>
      <c r="C10">
        <v>18</v>
      </c>
    </row>
    <row r="11" spans="2:3" x14ac:dyDescent="0.25">
      <c r="B11" s="16" t="s">
        <v>235</v>
      </c>
      <c r="C11">
        <v>24</v>
      </c>
    </row>
    <row r="12" spans="2:3" x14ac:dyDescent="0.25">
      <c r="B12" s="16" t="s">
        <v>236</v>
      </c>
      <c r="C12">
        <v>30</v>
      </c>
    </row>
    <row r="13" spans="2:3" x14ac:dyDescent="0.25">
      <c r="B13" s="16" t="s">
        <v>237</v>
      </c>
      <c r="C13">
        <v>37</v>
      </c>
    </row>
    <row r="14" spans="2:3" x14ac:dyDescent="0.25">
      <c r="B14" s="15" t="s">
        <v>238</v>
      </c>
    </row>
    <row r="15" spans="2:3" x14ac:dyDescent="0.25">
      <c r="B15" s="16" t="s">
        <v>239</v>
      </c>
      <c r="C15">
        <v>6</v>
      </c>
    </row>
    <row r="16" spans="2:3" x14ac:dyDescent="0.25">
      <c r="B16" s="16" t="s">
        <v>240</v>
      </c>
      <c r="C16">
        <v>10</v>
      </c>
    </row>
    <row r="17" spans="2:15" x14ac:dyDescent="0.25">
      <c r="B17" s="16" t="s">
        <v>241</v>
      </c>
      <c r="C17">
        <v>19</v>
      </c>
    </row>
    <row r="18" spans="2:15" x14ac:dyDescent="0.25">
      <c r="B18" s="16" t="s">
        <v>242</v>
      </c>
      <c r="C18">
        <v>24</v>
      </c>
    </row>
    <row r="19" spans="2:15" x14ac:dyDescent="0.25">
      <c r="B19" s="16" t="s">
        <v>230</v>
      </c>
      <c r="C19">
        <v>34</v>
      </c>
    </row>
    <row r="20" spans="2:15" x14ac:dyDescent="0.25">
      <c r="B20" s="16" t="s">
        <v>231</v>
      </c>
      <c r="C20">
        <v>40</v>
      </c>
    </row>
    <row r="21" spans="2:15" x14ac:dyDescent="0.25">
      <c r="B21" s="16" t="s">
        <v>232</v>
      </c>
      <c r="C21">
        <v>53</v>
      </c>
    </row>
    <row r="22" spans="2:15" x14ac:dyDescent="0.25">
      <c r="B22" s="16" t="s">
        <v>233</v>
      </c>
      <c r="C22">
        <v>57</v>
      </c>
    </row>
    <row r="23" spans="2:15" x14ac:dyDescent="0.25">
      <c r="B23" s="16" t="s">
        <v>234</v>
      </c>
      <c r="C23">
        <v>68</v>
      </c>
    </row>
    <row r="24" spans="2:15" x14ac:dyDescent="0.25">
      <c r="B24" s="16" t="s">
        <v>235</v>
      </c>
      <c r="C24">
        <v>71</v>
      </c>
    </row>
    <row r="25" spans="2:15" x14ac:dyDescent="0.25">
      <c r="B25" s="16" t="s">
        <v>236</v>
      </c>
      <c r="C25">
        <v>75</v>
      </c>
    </row>
    <row r="26" spans="2:15" x14ac:dyDescent="0.25">
      <c r="B26" s="16" t="s">
        <v>237</v>
      </c>
      <c r="C26">
        <v>82</v>
      </c>
      <c r="F26" s="18"/>
    </row>
    <row r="27" spans="2:15" x14ac:dyDescent="0.25">
      <c r="B27" s="15" t="s">
        <v>243</v>
      </c>
      <c r="F27" s="18"/>
    </row>
    <row r="28" spans="2:15" x14ac:dyDescent="0.25">
      <c r="B28" s="16" t="s">
        <v>239</v>
      </c>
      <c r="C28">
        <v>3</v>
      </c>
      <c r="F28" s="18"/>
    </row>
    <row r="29" spans="2:15" x14ac:dyDescent="0.25">
      <c r="B29" s="16" t="s">
        <v>240</v>
      </c>
      <c r="C29">
        <v>13</v>
      </c>
      <c r="F29" s="18"/>
      <c r="O29">
        <f>COUNTIFS(Staff[Date Joined],"&lt;="&amp;Q3)</f>
        <v>0</v>
      </c>
    </row>
    <row r="30" spans="2:15" x14ac:dyDescent="0.25">
      <c r="B30" s="16" t="s">
        <v>241</v>
      </c>
      <c r="C30">
        <v>22</v>
      </c>
      <c r="F30" s="18"/>
    </row>
    <row r="31" spans="2:15" x14ac:dyDescent="0.25">
      <c r="B31" s="16" t="s">
        <v>242</v>
      </c>
      <c r="C31">
        <v>31</v>
      </c>
      <c r="F31" s="18"/>
    </row>
    <row r="32" spans="2:15" x14ac:dyDescent="0.25">
      <c r="B32" s="16" t="s">
        <v>230</v>
      </c>
      <c r="C32">
        <v>40</v>
      </c>
      <c r="F32" s="18"/>
    </row>
    <row r="33" spans="2:6" x14ac:dyDescent="0.25">
      <c r="B33" s="16" t="s">
        <v>231</v>
      </c>
      <c r="C33">
        <v>47</v>
      </c>
      <c r="F33" s="18"/>
    </row>
    <row r="34" spans="2:6" x14ac:dyDescent="0.25">
      <c r="B34" s="16" t="s">
        <v>232</v>
      </c>
      <c r="C34">
        <v>52</v>
      </c>
      <c r="F34" s="18"/>
    </row>
    <row r="35" spans="2:6" x14ac:dyDescent="0.25">
      <c r="B35" s="16" t="s">
        <v>233</v>
      </c>
      <c r="C35">
        <v>57</v>
      </c>
      <c r="F35" s="18"/>
    </row>
    <row r="36" spans="2:6" x14ac:dyDescent="0.25">
      <c r="B36" s="16" t="s">
        <v>234</v>
      </c>
      <c r="C36">
        <v>59</v>
      </c>
      <c r="F36" s="18"/>
    </row>
    <row r="37" spans="2:6" x14ac:dyDescent="0.25">
      <c r="B37" s="16" t="s">
        <v>235</v>
      </c>
      <c r="C37">
        <v>62</v>
      </c>
      <c r="F37" s="18"/>
    </row>
    <row r="38" spans="2:6" x14ac:dyDescent="0.25">
      <c r="B38" s="15" t="s">
        <v>244</v>
      </c>
      <c r="C38" t="e">
        <v>#N/A</v>
      </c>
      <c r="F38" s="18"/>
    </row>
    <row r="39" spans="2:6" x14ac:dyDescent="0.25">
      <c r="B39" s="15" t="s">
        <v>220</v>
      </c>
      <c r="F39" s="18"/>
    </row>
    <row r="40" spans="2:6" x14ac:dyDescent="0.25">
      <c r="F40" s="18"/>
    </row>
    <row r="41" spans="2:6" x14ac:dyDescent="0.25">
      <c r="F41" s="18"/>
    </row>
    <row r="42" spans="2:6" x14ac:dyDescent="0.25">
      <c r="F42" s="18"/>
    </row>
    <row r="43" spans="2:6" x14ac:dyDescent="0.25">
      <c r="F43" s="18"/>
    </row>
    <row r="44" spans="2:6" x14ac:dyDescent="0.25">
      <c r="F44" s="18"/>
    </row>
    <row r="45" spans="2:6" x14ac:dyDescent="0.25">
      <c r="F45" s="18"/>
    </row>
    <row r="46" spans="2:6" x14ac:dyDescent="0.25">
      <c r="F46" s="18"/>
    </row>
    <row r="47" spans="2:6" x14ac:dyDescent="0.25">
      <c r="F47" s="18"/>
    </row>
    <row r="48" spans="2:6" x14ac:dyDescent="0.25">
      <c r="F48" s="18"/>
    </row>
    <row r="49" spans="5:6" x14ac:dyDescent="0.25">
      <c r="F49" s="18"/>
    </row>
    <row r="50" spans="5:6" x14ac:dyDescent="0.25">
      <c r="F50" s="18"/>
    </row>
    <row r="51" spans="5:6" x14ac:dyDescent="0.25">
      <c r="F51" s="18"/>
    </row>
    <row r="52" spans="5:6" x14ac:dyDescent="0.25">
      <c r="F52" s="18"/>
    </row>
    <row r="53" spans="5:6" x14ac:dyDescent="0.25">
      <c r="F53" s="18"/>
    </row>
    <row r="54" spans="5:6" x14ac:dyDescent="0.25">
      <c r="F54" s="18"/>
    </row>
    <row r="55" spans="5:6" x14ac:dyDescent="0.25">
      <c r="F55" s="18"/>
    </row>
    <row r="56" spans="5:6" x14ac:dyDescent="0.25">
      <c r="F56" s="18"/>
    </row>
    <row r="57" spans="5:6" x14ac:dyDescent="0.25">
      <c r="F57" s="18"/>
    </row>
    <row r="58" spans="5:6" x14ac:dyDescent="0.25">
      <c r="F58" s="18"/>
    </row>
    <row r="59" spans="5:6" x14ac:dyDescent="0.25">
      <c r="F59" s="18"/>
    </row>
    <row r="60" spans="5:6" x14ac:dyDescent="0.25">
      <c r="F60" s="18"/>
    </row>
    <row r="61" spans="5:6" x14ac:dyDescent="0.25">
      <c r="F61" s="18"/>
    </row>
    <row r="62" spans="5:6" x14ac:dyDescent="0.25">
      <c r="E62" s="18"/>
    </row>
    <row r="63" spans="5:6" x14ac:dyDescent="0.25">
      <c r="E63" s="18"/>
    </row>
    <row r="64" spans="5:6" x14ac:dyDescent="0.25">
      <c r="E64" s="18"/>
    </row>
    <row r="65" spans="5:5" x14ac:dyDescent="0.25">
      <c r="E65" s="18"/>
    </row>
    <row r="66" spans="5:5" x14ac:dyDescent="0.25">
      <c r="E66" s="18"/>
    </row>
    <row r="67" spans="5:5" x14ac:dyDescent="0.25">
      <c r="E67" s="18"/>
    </row>
    <row r="68" spans="5:5" x14ac:dyDescent="0.25">
      <c r="E68" s="18"/>
    </row>
    <row r="69" spans="5:5" x14ac:dyDescent="0.25">
      <c r="E69" s="18"/>
    </row>
    <row r="70" spans="5:5" x14ac:dyDescent="0.25">
      <c r="E70" s="18"/>
    </row>
    <row r="71" spans="5:5" x14ac:dyDescent="0.25">
      <c r="E71" s="18"/>
    </row>
    <row r="72" spans="5:5" x14ac:dyDescent="0.25">
      <c r="E72" s="18"/>
    </row>
    <row r="73" spans="5:5" x14ac:dyDescent="0.25">
      <c r="E73" s="18"/>
    </row>
    <row r="74" spans="5:5" x14ac:dyDescent="0.25">
      <c r="E74" s="18"/>
    </row>
    <row r="75" spans="5:5" x14ac:dyDescent="0.25">
      <c r="E75" s="18"/>
    </row>
    <row r="76" spans="5:5" x14ac:dyDescent="0.25">
      <c r="E76" s="18"/>
    </row>
    <row r="77" spans="5:5" x14ac:dyDescent="0.25">
      <c r="E77" s="18"/>
    </row>
    <row r="78" spans="5:5" x14ac:dyDescent="0.25">
      <c r="E78" s="18"/>
    </row>
    <row r="79" spans="5:5" x14ac:dyDescent="0.25">
      <c r="E79" s="18"/>
    </row>
    <row r="80" spans="5:5" x14ac:dyDescent="0.25">
      <c r="E80" s="18"/>
    </row>
    <row r="81" spans="5:5" x14ac:dyDescent="0.25">
      <c r="E81" s="18"/>
    </row>
    <row r="82" spans="5:5" x14ac:dyDescent="0.25">
      <c r="E82" s="18"/>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48A177-3B64-4392-9759-463EFF1355CA}">
  <sheetPr>
    <tabColor rgb="FFFFFF00"/>
  </sheetPr>
  <dimension ref="C1:N6"/>
  <sheetViews>
    <sheetView tabSelected="1" workbookViewId="0">
      <selection activeCell="N25" sqref="N25"/>
    </sheetView>
  </sheetViews>
  <sheetFormatPr defaultRowHeight="15" x14ac:dyDescent="0.25"/>
  <cols>
    <col min="3" max="3" width="20.85546875" customWidth="1"/>
    <col min="4" max="4" width="3.85546875" customWidth="1"/>
    <col min="5" max="5" width="20.85546875" customWidth="1"/>
    <col min="6" max="6" width="3.85546875" customWidth="1"/>
    <col min="7" max="7" width="50.28515625" bestFit="1" customWidth="1"/>
    <col min="10" max="10" width="20.85546875" customWidth="1"/>
    <col min="11" max="11" width="3.85546875" customWidth="1"/>
    <col min="12" max="12" width="20.85546875" customWidth="1"/>
    <col min="13" max="13" width="3.85546875" customWidth="1"/>
    <col min="14" max="14" width="50.28515625" bestFit="1" customWidth="1"/>
  </cols>
  <sheetData>
    <row r="1" spans="3:14" ht="46.5" x14ac:dyDescent="0.7">
      <c r="C1" s="41" t="s">
        <v>246</v>
      </c>
      <c r="D1" s="41"/>
      <c r="E1" s="41"/>
      <c r="F1" s="41"/>
      <c r="G1" s="41"/>
      <c r="J1" s="41" t="s">
        <v>247</v>
      </c>
      <c r="K1" s="41"/>
      <c r="L1" s="41"/>
      <c r="M1" s="41"/>
      <c r="N1" s="41"/>
    </row>
    <row r="3" spans="3:14" ht="96" customHeight="1" x14ac:dyDescent="0.25">
      <c r="C3" s="19">
        <f>COUNTIFS(Staff[Country],"NZ")</f>
        <v>91</v>
      </c>
      <c r="E3" s="20">
        <f>COUNTIFS(Staff[Country],"NZ",Staff[Gender],"Female")/C3</f>
        <v>0.47252747252747251</v>
      </c>
      <c r="G3" s="21">
        <f>AVERAGEIFS(Staff[Salary],Staff[Country],"NZ")</f>
        <v>76978.791208791212</v>
      </c>
      <c r="J3" s="22">
        <f>COUNTIFS(Staff[Country],"IND")</f>
        <v>92</v>
      </c>
      <c r="L3" s="24">
        <f>COUNTIFS(Staff[Country],"IND",Staff[Gender],"Female")/C3</f>
        <v>0.47252747252747251</v>
      </c>
      <c r="N3" s="23">
        <f>AVERAGEIFS(Staff[Salary],Staff[Country],"IND")</f>
        <v>77366.521739130432</v>
      </c>
    </row>
    <row r="5" spans="3:14" x14ac:dyDescent="0.25">
      <c r="C5" s="40" t="s">
        <v>245</v>
      </c>
      <c r="D5" s="40"/>
      <c r="E5" s="40"/>
      <c r="F5" s="40"/>
      <c r="G5" s="40"/>
      <c r="H5" s="40"/>
      <c r="I5" s="40"/>
      <c r="J5" s="40"/>
      <c r="K5" s="40"/>
      <c r="L5" s="40"/>
      <c r="M5" s="40"/>
      <c r="N5" s="40"/>
    </row>
    <row r="6" spans="3:14" ht="29.25" customHeight="1" x14ac:dyDescent="0.25">
      <c r="C6" s="40"/>
      <c r="D6" s="40"/>
      <c r="E6" s="40"/>
      <c r="F6" s="40"/>
      <c r="G6" s="40"/>
      <c r="H6" s="40"/>
      <c r="I6" s="40"/>
      <c r="J6" s="40"/>
      <c r="K6" s="40"/>
      <c r="L6" s="40"/>
      <c r="M6" s="40"/>
      <c r="N6" s="40"/>
    </row>
  </sheetData>
  <mergeCells count="3">
    <mergeCell ref="C5:N6"/>
    <mergeCell ref="C1:G1"/>
    <mergeCell ref="J1:N1"/>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3CA22A-822C-4794-945A-8600FB6BBB6A}">
  <dimension ref="A1:F9"/>
  <sheetViews>
    <sheetView workbookViewId="0">
      <selection activeCell="N35" sqref="N35"/>
    </sheetView>
  </sheetViews>
  <sheetFormatPr defaultRowHeight="15" x14ac:dyDescent="0.25"/>
  <cols>
    <col min="1" max="1" width="13.140625" bestFit="1" customWidth="1"/>
    <col min="2" max="2" width="14.42578125" bestFit="1" customWidth="1"/>
    <col min="5" max="5" width="13.140625" bestFit="1" customWidth="1"/>
    <col min="6" max="6" width="14.42578125" bestFit="1" customWidth="1"/>
  </cols>
  <sheetData>
    <row r="1" spans="1:6" x14ac:dyDescent="0.25">
      <c r="A1" s="14" t="s">
        <v>204</v>
      </c>
      <c r="B1" t="s" vm="1">
        <v>205</v>
      </c>
      <c r="E1" s="14" t="s">
        <v>204</v>
      </c>
      <c r="F1" t="s" vm="2">
        <v>207</v>
      </c>
    </row>
    <row r="3" spans="1:6" x14ac:dyDescent="0.25">
      <c r="A3" s="14" t="s">
        <v>224</v>
      </c>
      <c r="B3" t="s">
        <v>221</v>
      </c>
      <c r="E3" s="14" t="s">
        <v>224</v>
      </c>
      <c r="F3" t="s">
        <v>221</v>
      </c>
    </row>
    <row r="4" spans="1:6" x14ac:dyDescent="0.25">
      <c r="A4" s="15" t="s">
        <v>9</v>
      </c>
      <c r="B4">
        <v>28</v>
      </c>
      <c r="E4" s="15" t="s">
        <v>12</v>
      </c>
      <c r="F4">
        <v>27</v>
      </c>
    </row>
    <row r="5" spans="1:6" x14ac:dyDescent="0.25">
      <c r="A5" s="15" t="s">
        <v>12</v>
      </c>
      <c r="B5">
        <v>27</v>
      </c>
      <c r="E5" s="15" t="s">
        <v>9</v>
      </c>
      <c r="F5">
        <v>27</v>
      </c>
    </row>
    <row r="6" spans="1:6" x14ac:dyDescent="0.25">
      <c r="A6" s="15" t="s">
        <v>21</v>
      </c>
      <c r="B6">
        <v>19</v>
      </c>
      <c r="E6" s="15" t="s">
        <v>21</v>
      </c>
      <c r="F6">
        <v>19</v>
      </c>
    </row>
    <row r="7" spans="1:6" x14ac:dyDescent="0.25">
      <c r="A7" s="15" t="s">
        <v>19</v>
      </c>
      <c r="B7">
        <v>14</v>
      </c>
      <c r="E7" s="15" t="s">
        <v>19</v>
      </c>
      <c r="F7">
        <v>14</v>
      </c>
    </row>
    <row r="8" spans="1:6" x14ac:dyDescent="0.25">
      <c r="A8" s="15" t="s">
        <v>56</v>
      </c>
      <c r="B8">
        <v>4</v>
      </c>
      <c r="E8" s="15" t="s">
        <v>56</v>
      </c>
      <c r="F8">
        <v>4</v>
      </c>
    </row>
    <row r="9" spans="1:6" x14ac:dyDescent="0.25">
      <c r="A9" s="15" t="s">
        <v>220</v>
      </c>
      <c r="B9">
        <v>92</v>
      </c>
      <c r="E9" s="15" t="s">
        <v>220</v>
      </c>
      <c r="F9">
        <v>91</v>
      </c>
    </row>
  </sheetData>
  <pageMargins left="0.7" right="0.7" top="0.75" bottom="0.75" header="0.3" footer="0.3"/>
  <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 2 0 2 4 - 0 3 - 0 8 T 1 6 : 0 1 : 2 8 . 5 4 6 2 5 0 6 + 0 5 : 3 0 < / L a s t P r o c e s s e d T i m e > < / D a t a M o d e l i n g S a n d b o x . S e r i a l i z e d S a n d b o x E r r o r C a c h e > ] ] > < / C u s t o m C o n t e n t > < / G e m i n i > 
</file>

<file path=customXml/item10.xml>��< ? x m l   v e r s i o n = " 1 . 0 "   e n c o d i n g = " U T F - 1 6 " ? > < G e m i n i   x m l n s = " h t t p : / / g e m i n i / p i v o t c u s t o m i z a t i o n / C l i e n t W i n d o w X M L " > < C u s t o m C o n t e n t > < ! [ C D A T A [ S t a f f ] ] > < / C u s t o m C o n t e n t > < / G e m i n i > 
</file>

<file path=customXml/item1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 S t a f f < / 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 S t a f f < / 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 C o l u m n s \ D e p a r t m e n t < / K e y > < / a : K e y > < a : V a l u e   i : t y p e = " T a b l e W i d g e t B a s e V i e w S t a t e " / > < / a : K e y V a l u e O f D i a g r a m O b j e c t K e y a n y T y p e z b w N T n L X > < a : K e y V a l u e O f D i a g r a m O b j e c t K e y a n y T y p e z b w N T n L X > < a : K e y > < K e y > C o l u m n s \ A g e < / K e y > < / a : K e y > < a : V a l u e   i : t y p e = " T a b l e W i d g e t B a s e V i e w S t a t e " / > < / a : K e y V a l u e O f D i a g r a m O b j e c t K e y a n y T y p e z b w N T n L X > < a : K e y V a l u e O f D i a g r a m O b j e c t K e y a n y T y p e z b w N T n L X > < a : K e y > < K e y > C o l u m n s \ R a t i n g < / K e y > < / a : K e y > < a : V a l u e   i : t y p e = " T a b l e W i d g e t B a s e V i e w S t a t e " / > < / a : K e y V a l u e O f D i a g r a m O b j e c t K e y a n y T y p e z b w N T n L X > < a : K e y V a l u e O f D i a g r a m O b j e c t K e y a n y T y p e z b w N T n L X > < a : K e y > < K e y > C o l u m n s \ D a t e   J o i n e d < / K e y > < / a : K e y > < a : V a l u e   i : t y p e = " T a b l e W i d g e t B a s e V i e w S t a t e " / > < / a : K e y V a l u e O f D i a g r a m O b j e c t K e y a n y T y p e z b w N T n L X > < a : K e y V a l u e O f D i a g r a m O b j e c t K e y a n y T y p e z b w N T n L X > < a : K e y > < K e y > C o l u m n s \ S a l a r y < / 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 C o l u m n s \ T e n u r e 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2.xml>��< ? x m l   v e r s i o n = " 1 . 0 "   e n c o d i n g = " U T F - 1 6 " ? > < G e m i n i   x m l n s = " h t t p : / / g e m i n i / p i v o t c u s t o m i z a t i o n / S a n d b o x N o n E m p t y " > < C u s t o m C o n t e n t > < ! [ C D A T A [ 1 ] ] > < / C u s t o m C o n t e n t > < / G e m i n i > 
</file>

<file path=customXml/item13.xml>��< ? x m l   v e r s i o n = " 1 . 0 "   e n c o d i n g = " U T F - 1 6 " ? > < G e m i n i   x m l n s = " h t t p : / / g e m i n i / p i v o t c u s t o m i z a t i o n / T a b l e O r d e r " > < C u s t o m C o n t e n t > < ! [ C D A T A [ S t a f f ] ] > < / C u s t o m C o n t e n t > < / G e m i n i > 
</file>

<file path=customXml/item14.xml>��< ? x m l   v e r s i o n = " 1 . 0 "   e n c o d i n g = " U T F - 1 6 " ? > < G e m i n i   x m l n s = " h t t p : / / g e m i n i / p i v o t c u s t o m i z a t i o n / T a b l e X M L _ S t a f f " > < C u s t o m C o n t e n t > < ! [ C D A T A [ < T a b l e W i d g e t G r i d S e r i a l i z a t i o n   x m l n s : x s d = " h t t p : / / w w w . w 3 . o r g / 2 0 0 1 / X M L S c h e m a "   x m l n s : x s i = " h t t p : / / w w w . w 3 . o r g / 2 0 0 1 / X M L S c h e m a - i n s t a n c e " > < C o l u m n S u g g e s t e d T y p e   / > < C o l u m n F o r m a t   / > < C o l u m n A c c u r a c y   / > < C o l u m n C u r r e n c y S y m b o l   / > < C o l u m n P o s i t i v e P a t t e r n   / > < C o l u m n N e g a t i v e P a t t e r n   / > < C o l u m n W i d t h s > < i t e m > < k e y > < s t r i n g > N a m e < / s t r i n g > < / k e y > < v a l u e > < i n t > 7 3 < / i n t > < / v a l u e > < / i t e m > < i t e m > < k e y > < s t r i n g > G e n d e r < / s t r i n g > < / k e y > < v a l u e > < i n t > 8 2 < / i n t > < / v a l u e > < / i t e m > < i t e m > < k e y > < s t r i n g > D e p a r t m e n t < / s t r i n g > < / k e y > < v a l u e > < i n t > 1 1 1 < / i n t > < / v a l u e > < / i t e m > < i t e m > < k e y > < s t r i n g > A g e < / s t r i n g > < / k e y > < v a l u e > < i n t > 6 0 < / i n t > < / v a l u e > < / i t e m > < i t e m > < k e y > < s t r i n g > R a t i n g < / s t r i n g > < / k e y > < v a l u e > < i n t > 7 4 < / i n t > < / v a l u e > < / i t e m > < i t e m > < k e y > < s t r i n g > D a t e   J o i n e d < / s t r i n g > < / k e y > < v a l u e > < i n t > 1 0 9 < / i n t > < / v a l u e > < / i t e m > < i t e m > < k e y > < s t r i n g > S a l a r y < / s t r i n g > < / k e y > < v a l u e > < i n t > 7 3 < / i n t > < / v a l u e > < / i t e m > < i t e m > < k e y > < s t r i n g > C o u n t r y < / s t r i n g > < / k e y > < v a l u e > < i n t > 8 5 < / i n t > < / v a l u e > < / i t e m > < i t e m > < k e y > < s t r i n g > T e n u r e < / s t r i n g > < / k e y > < v a l u e > < i n t > 7 9 < / i n t > < / v a l u e > < / i t e m > < / C o l u m n W i d t h s > < C o l u m n D i s p l a y I n d e x > < i t e m > < k e y > < s t r i n g > N a m e < / s t r i n g > < / k e y > < v a l u e > < i n t > 0 < / i n t > < / v a l u e > < / i t e m > < i t e m > < k e y > < s t r i n g > G e n d e r < / s t r i n g > < / k e y > < v a l u e > < i n t > 1 < / i n t > < / v a l u e > < / i t e m > < i t e m > < k e y > < s t r i n g > D e p a r t m e n t < / s t r i n g > < / k e y > < v a l u e > < i n t > 2 < / i n t > < / v a l u e > < / i t e m > < i t e m > < k e y > < s t r i n g > A g e < / s t r i n g > < / k e y > < v a l u e > < i n t > 3 < / i n t > < / v a l u e > < / i t e m > < i t e m > < k e y > < s t r i n g > R a t i n g < / s t r i n g > < / k e y > < v a l u e > < i n t > 4 < / i n t > < / v a l u e > < / i t e m > < i t e m > < k e y > < s t r i n g > D a t e   J o i n e d < / s t r i n g > < / k e y > < v a l u e > < i n t > 5 < / i n t > < / v a l u e > < / i t e m > < i t e m > < k e y > < s t r i n g > S a l a r y < / s t r i n g > < / k e y > < v a l u e > < i n t > 6 < / i n t > < / v a l u e > < / i t e m > < i t e m > < k e y > < s t r i n g > C o u n t r y < / s t r i n g > < / k e y > < v a l u e > < i n t > 7 < / i n t > < / v a l u e > < / i t e m > < i t e m > < k e y > < s t r i n g > T e n u r e < / s t r i n g > < / k e y > < v a l u e > < i n t > 8 < / 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L i n k e d T a b l e U p d a t e M o d e " > < C u s t o m C o n t e n t > < ! [ C D A T A [ T r u e ] ] > < / C u s t o m C o n t e n t > < / G e m i n i > 
</file>

<file path=customXml/item16.xml>��< ? x m l   v e r s i o n = " 1 . 0 "   e n c o d i n g = " U T F - 1 6 " ? > < G e m i n i   x m l n s = " h t t p : / / g e m i n i / p i v o t c u s t o m i z a t i o n / P o w e r P i v o t V e r s i o n " > < C u s t o m C o n t e n t > < ! [ C D A T A [ 2 0 1 5 . 1 3 0 . 1 6 0 5 . 1 5 2 6 ] ] > < / C u s t o m C o n t e n t > < / G e m i n i > 
</file>

<file path=customXml/item17.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2.xml>��< ? x m l   v e r s i o n = " 1 . 0 "   e n c o d i n g = " U T F - 1 6 " ? > < G e m i n i   x m l n s = " h t t p : / / g e m i n i / p i v o t c u s t o m i z a t i o n / M a n u a l C a l c M o d e " > < C u s t o m C o n t e n t > < ! [ C D A T A [ F a l s e ] ] > < / C u s t o m C o n t e n t > < / G e m i n i > 
</file>

<file path=customXml/item3.xml>��< ? x m l   v e r s i o n = " 1 . 0 "   e n c o d i n g = " U T F - 1 6 " ? > < G e m i n i   x m l n s = " h t t p : / / g e m i n i / p i v o t c u s t o m i z a t i o n / S h o w I m p l i c i t M e a s u r e s " > < C u s t o m C o n t e n t > < ! [ C D A T A [ F a l s e ] ] > < / C u s t o m C o n t e n t > < / G e m i n i > 
</file>

<file path=customXml/item4.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 S t a f f < / 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5.xml>��< ? x m l   v e r s i o n = " 1 . 0 "   e n c o d i n g = " U T F - 1 6 " ? > < G e m i n i   x m l n s = " h t t p : / / g e m i n i / p i v o t c u s t o m i z a t i o n / S h o w H i d d e n " > < C u s t o m C o n t e n t > < ! [ C D A T A [ T r u e ] ] > < / C u s t o m C o n t e n t > < / G e m i n i > 
</file>

<file path=customXml/item6.xml>��< ? x m l   v e r s i o n = " 1 . 0 "   e n c o d i n g = " u t f - 1 6 " ? > < D a t a M a s h u p   s q m i d = " 8 a f 9 2 0 4 5 - e c 4 a - 4 1 b 7 - 9 f 8 d - 9 4 d 0 2 5 3 3 8 d 9 e "   x m l n s = " h t t p : / / s c h e m a s . m i c r o s o f t . c o m / D a t a M a s h u p " > A A A A A J 0 E A A B Q S w M E F A A C A A g A z V Z o W E r N x q G k A A A A 9 g A A A B I A H A B D b 2 5 m a W c v U G F j a 2 F n Z S 5 4 b W w g o h g A K K A U A A A A A A A A A A A A A A A A A A A A A A A A A A A A h Y + x D o I w F E V / h X S n L X U x 5 F E H J x M x J i b G t S k V G u F h a L H 8 m 4 O f 5 C + I U d T N 8 Z 5 7 h n v v 1 x s s h q a O L q Z z t s W M J J S T y K B u C 4 t l R n p / j O d k I W G r 9 E m V J h p l d O n g i o x U 3 p 9 T x k I I N M x o 2 5 V M c J 6 w Q 7 7 e 6 c o 0 i n x k + 1 + O L T q v U B s i Y f 8 a I w V N R E I F F 5 Q D m y D k F r / C 2 P N n + w N h 2 d e + 7 4 w 0 G K 8 2 w K Y I 7 P 1 B P g B Q S w M E F A A C A A g A z V Z o 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M 1 W a F h P 5 e Y m l w E A A P 8 D A A A T A B w A R m 9 y b X V s Y X M v U 2 V j d G l v b j E u b S C i G A A o o B Q A A A A A A A A A A A A A A A A A A A A A A A A A A A C t k 1 1 r g z A U h u + F / o e Q 3 V i Q w q 6 7 D o b d R n f R Q S 0 b r J S R 6 m k r j U m J y b Y i / v e d q L O x 7 W 7 G v F H P x 3 u e v E d z i H U q B Y n q + / W w 5 / W 8 f M s U J G T 6 9 h 5 p t l 6 T E e G g e x 7 B K 5 J G x Y C R + 6 8 Y + C A 0 S o H Q r 1 L t V l L u / H 6 x m L I M R v S n l y 7 L R S i F x q J l U E t c 0 b s k Q f n Q 5 F p m F L X m b M V h g N F Q c p M J v x 4 S E B p K I 7 Q 6 0 I A A i 7 c E V W m / 5 6 X i o p C L P h F J y v 5 O 7 7 T / 7 w E m 0 z H t t z I z k C o B y 1 v 3 5 U e t J t X E / Z O R Q U E t K M r S R x B Y Z 5 / G s G d K Z w h q 3 + 4 2 V X r G d C o 2 V Z p p I E 8 y F Z D Y 1 4 h x V o G 1 j G X H 2 n M 2 1 9 / f n a 3 x Q 5 m t c J J f O E 4 G 7 Q d V u h Z k 8 g M F x 2 b P 0 x g R H Q / G a Y 7 w s W 7 t b E 7 d a d 9 z F m P / C + M G X P u q e B X 1 L 0 4 J h O E 8 o M 9 6 a 9 1 r 6 l W n E V 1 u 3 H U m P q R c V 7 b M 5 K f D G g H H P 8 j G / D O q Z v n + w l n B k t z c E o v Q P 0 q H W y Y 2 2 D U / 7 J 2 j z B U T + V q q r N 6 D T d o Z X Y 6 g K E 4 W r L G O J B g q u 3 v t D B l + A 1 B L A Q I t A B Q A A g A I A M 1 W a F h K z c a h p A A A A P Y A A A A S A A A A A A A A A A A A A A A A A A A A A A B D b 2 5 m a W c v U G F j a 2 F n Z S 5 4 b W x Q S w E C L Q A U A A I A C A D N V m h Y D 8 r p q 6 Q A A A D p A A A A E w A A A A A A A A A A A A A A A A D w A A A A W 0 N v b n R l b n R f V H l w Z X N d L n h t b F B L A Q I t A B Q A A g A I A M 1 W a F h P 5 e Y m l w E A A P 8 D A A A T A A A A A A A A A A A A A A A A A O E B A A B G b 3 J t d W x h c y 9 T Z W N 0 a W 9 u M S 5 t U E s F B g A A A A A D A A M A w g A A A M U 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0 W A A A A A A A A e x Y 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5 a X 1 N 0 Y W Z m 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S Z X N 1 b H R U e X B l I i B W Y W x 1 Z T 0 i c 1 R h Y m x l 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N C 0 w M y 0 w O F Q w N T o y M T o 0 O C 4 2 M j M z O T I 5 W i I g L z 4 8 R W 5 0 c n k g V H l w Z T 0 i R m l s b F N 0 Y X R 1 c y I g V m F s d W U 9 I n N D b 2 1 w b G V 0 Z S I g L z 4 8 L 1 N 0 Y W J s Z U V u d H J p Z X M + P C 9 J d G V t P j x J d G V t P j x J d G V t T G 9 j Y X R p b 2 4 + P E l 0 Z W 1 U e X B l P k Z v c m 1 1 b G E 8 L 0 l 0 Z W 1 U e X B l P j x J d G V t U G F 0 a D 5 T Z W N 0 a W 9 u M S 9 O W l 9 T d G F m Z i 9 T b 3 V y Y 2 U 8 L 0 l 0 Z W 1 Q Y X R o P j w v S X R l b U x v Y 2 F 0 a W 9 u P j x T d G F i b G V F b n R y a W V z I C 8 + P C 9 J d G V t P j x J d G V t P j x J d G V t T G 9 j Y X R p b 2 4 + P E l 0 Z W 1 U e X B l P k Z v c m 1 1 b G E 8 L 0 l 0 Z W 1 U e X B l P j x J d G V t U G F 0 a D 5 T Z W N 0 a W 9 u M S 9 J b m R p Y V 9 T d G F m Z j w v S X R l b V B h d G g + P C 9 J d G V t T G 9 j Y X R p b 2 4 + P F N 0 Y W J s Z U V u d H J p Z X M + P E V u d H J 5 I F R 5 c G U 9 I k l z U H J p d m F 0 Z S I g V m F s d W U 9 I m w w I i A v P j x F b n R y e S B U e X B l P S J M b 2 F k Z W R U b 0 F u Y W x 5 c 2 l z U 2 V y d m l j Z X M i I F Z h b H V l P S J s M C I g L z 4 8 R W 5 0 c n k g V H l w Z T 0 i R m l s b F N 0 Y X R 1 c y I g V m F s d W U 9 I n N D b 2 1 w b G V 0 Z S I g L z 4 8 R W 5 0 c n k g V H l w Z T 0 i R m l s b E x h c 3 R V c G R h d G V k I i B W Y W x 1 Z T 0 i Z D I w M j Q t M D M t M D h U M D U 6 M j E 6 N D g u N j M 4 N z U x N F o i I C 8 + P E V u d H J 5 I F R 5 c G U 9 I k Z p b G x F c n J v c k N v Z G U i I F Z h b H V l P S J z V W 5 r b m 9 3 b i I g L z 4 8 R W 5 0 c n k g V H l w Z T 0 i Q W R k Z W R U b 0 R h d G F N b 2 R l b C I g V m F s d W U 9 I m w w 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S I g L z 4 8 R W 5 0 c n k g V H l w Z T 0 i U m V z d W x 0 V H l w Z S I g V m F s d W U 9 I n N U Y W J s Z S I g L z 4 8 R W 5 0 c n k g V H l w Z T 0 i Q n V m Z m V y T m V 4 d F J l Z n J l c 2 g i I F Z h b H V l P S J s M S I g L z 4 8 R W 5 0 c n k g V H l w Z T 0 i R m l s b G V k Q 2 9 t c G x l d G V S Z X N 1 b H R U b 1 d v c m t z a G V l d C I g V m F s d W U 9 I m w w I i A v P j w v U 3 R h Y m x l R W 5 0 c m l l c z 4 8 L 0 l 0 Z W 0 + P E l 0 Z W 0 + P E l 0 Z W 1 M b 2 N h d G l v b j 4 8 S X R l b V R 5 c G U + R m 9 y b X V s Y T w v S X R l b V R 5 c G U + P E l 0 Z W 1 Q Y X R o P l N l Y 3 R p b 2 4 x L 0 l u Z G l h X 1 N 0 Y W Z m L 1 N v d X J j Z T w v S X R l b V B h d G g + P C 9 J d G V t T G 9 j Y X R p b 2 4 + P F N 0 Y W J s Z U V u d H J p Z X M g L z 4 8 L 0 l 0 Z W 0 + P E l 0 Z W 0 + P E l 0 Z W 1 M b 2 N h d G l v b j 4 8 S X R l b V R 5 c G U + R m 9 y b X V s Y T w v S X R l b V R 5 c G U + P E l 0 Z W 1 Q Y X R o P l N l Y 3 R p b 2 4 x L 0 5 a X 1 N 0 Y W Z m L 0 F k Z G V k J T I w Q 3 V z d G 9 t P C 9 J d G V t U G F 0 a D 4 8 L 0 l 0 Z W 1 M b 2 N h d G l v b j 4 8 U 3 R h Y m x l R W 5 0 c m l l c y A v P j w v S X R l b T 4 8 S X R l b T 4 8 S X R l b U x v Y 2 F 0 a W 9 u P j x J d G V t V H l w Z T 5 G b 3 J t d W x h P C 9 J d G V t V H l w Z T 4 8 S X R l b V B h d G g + U 2 V j d G l v b j E v S W 5 k a W F f U 3 R h Z m Y v Q W R k Z W Q l M j B D d X N 0 b 2 0 8 L 0 l 0 Z W 1 Q Y X R o P j w v S X R l b U x v Y 2 F 0 a W 9 u P j x T d G F i b G V F b n R y a W V z I C 8 + P C 9 J d G V t P j x J d G V t P j x J d G V t T G 9 j Y X R p b 2 4 + P E l 0 Z W 1 U e X B l P k Z v c m 1 1 b G E 8 L 0 l 0 Z W 1 U e X B l P j x J d G V t U G F 0 a D 5 T Z W N 0 a W 9 u M S 9 J b m R p Y V 9 T d G F m Z i 9 S Z W 9 y Z G V y Z W Q l M j B D b 2 x 1 b W 5 z P C 9 J d G V t U G F 0 a D 4 8 L 0 l 0 Z W 1 M b 2 N h d G l v b j 4 8 U 3 R h Y m x l R W 5 0 c m l l c y A v P j w v S X R l b T 4 8 S X R l b T 4 8 S X R l b U x v Y 2 F 0 a W 9 u P j x J d G V t V H l w Z T 5 G b 3 J t d W x h P C 9 J d G V t V H l w Z T 4 8 S X R l b V B h d G g + U 2 V j d G l v b j E v U 3 R h Z m Y 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Q W R k Z W R U b 0 R h d G F N b 2 R l b C I g V m F s d W U 9 I m w w I i A v P j x F b n R y e S B U e X B l P S J G a W x s Q 2 9 1 b n Q i I F Z h b H V l P S J s M T g z I i A v P j x F b n R y e S B U e X B l P S J G a W x s R X J y b 3 J D b 2 R l I i B W Y W x 1 Z T 0 i c 1 V u a 2 5 v d 2 4 i I C 8 + P E V u d H J 5 I F R 5 c G U 9 I k Z p b G x F c n J v c k N v d W 5 0 I i B W Y W x 1 Z T 0 i b D A i I C 8 + P E V u d H J 5 I F R 5 c G U 9 I k Z p b G x M Y X N 0 V X B k Y X R l Z C I g V m F s d W U 9 I m Q y M D I 0 L T A z L T A 4 V D A 1 O j I 0 O j I 2 L j k 4 M z Q z M D Z a I i A v P j x F b n R y e S B U e X B l P S J G a W x s Q 2 9 s d W 1 u V H l w Z X M i I F Z h b H V l P S J z Q U F B Q U F B Q U p B Q U E 9 I i A v P j x F b n R y e S B U e X B l P S J G a W x s Q 2 9 s d W 1 u T m F t Z X M i I F Z h b H V l P S J z W y Z x d W 9 0 O 0 5 h b W U m c X V v d D s s J n F 1 b 3 Q 7 R 2 V u Z G V y J n F 1 b 3 Q 7 L C Z x d W 9 0 O 0 R l c G F y d G 1 l b n Q m c X V v d D s s J n F 1 b 3 Q 7 Q W d l J n F 1 b 3 Q 7 L C Z x d W 9 0 O 1 J h d G l u Z y Z x d W 9 0 O y w m c X V v d D t E Y X R l I E p v a W 5 l Z C Z x d W 9 0 O y w m c X V v d D t T Y W x h c n k m c X V v d D s s J n F 1 b 3 Q 7 Q 2 9 1 b n R y e S Z x d W 9 0 O 1 0 i I C 8 + P E V u d H J 5 I F R 5 c G U 9 I k Z p b G x T d G F 0 d X M i I F Z h b H V l P S J z Q 2 9 t c G x l d G U i I C 8 + P E V u d H J 5 I F R 5 c G U 9 I l J l b G F 0 a W 9 u c 2 h p c E l u Z m 9 D b 2 5 0 Y W l u Z X I i I F Z h b H V l P S J z e y Z x d W 9 0 O 2 N v b H V t b k N v d W 5 0 J n F 1 b 3 Q 7 O j g s J n F 1 b 3 Q 7 a 2 V 5 Q 2 9 s d W 1 u T m F t Z X M m c X V v d D s 6 W y Z x d W 9 0 O 0 5 h b W U m c X V v d D t d L C Z x d W 9 0 O 3 F 1 Z X J 5 U m V s Y X R p b 2 5 z a G l w c y Z x d W 9 0 O z p b X S w m c X V v d D t j b 2 x 1 b W 5 J Z G V u d G l 0 a W V z J n F 1 b 3 Q 7 O l s m c X V v d D t T Z W N 0 a W 9 u M S 9 T d G F m Z i 9 T b 3 V y Y 2 U u e 0 5 h b W U s M H 0 m c X V v d D s s J n F 1 b 3 Q 7 U 2 V j d G l v b j E v U 3 R h Z m Y v U m V w b G F j Z W Q g V m F s d W U u e 0 d l b m R l c i w x f S Z x d W 9 0 O y w m c X V v d D t T Z W N 0 a W 9 u M S 9 T d G F m Z i 9 T b 3 V y Y 2 U u e 0 R l c G F y d G 1 l b n Q s M n 0 m c X V v d D s s J n F 1 b 3 Q 7 U 2 V j d G l v b j E v U 3 R h Z m Y v U 2 9 1 c m N l L n t B Z 2 U s M 3 0 m c X V v d D s s J n F 1 b 3 Q 7 U 2 V j d G l v b j E v U 3 R h Z m Y v U 2 9 1 c m N l L n t S Y X R p b m c s N H 0 m c X V v d D s s J n F 1 b 3 Q 7 U 2 V j d G l v b j E v U 3 R h Z m Y v Q 2 h h b m d l Z C B U e X B l L n t E Y X R l I E p v a W 5 l Z C w 1 f S Z x d W 9 0 O y w m c X V v d D t T Z W N 0 a W 9 u M S 9 T d G F m Z i 9 T b 3 V y Y 2 U u e 1 N h b G F y e S w 2 f S Z x d W 9 0 O y w m c X V v d D t T Z W N 0 a W 9 u M S 9 T d G F m Z i 9 T b 3 V y Y 2 U u e 0 N v d W 5 0 c n k s N 3 0 m c X V v d D t d L C Z x d W 9 0 O 0 N v b H V t b k N v d W 5 0 J n F 1 b 3 Q 7 O j g s J n F 1 b 3 Q 7 S 2 V 5 Q 2 9 s d W 1 u T m F t Z X M m c X V v d D s 6 W y Z x d W 9 0 O 0 5 h b W U m c X V v d D t d L C Z x d W 9 0 O 0 N v b H V t b k l k Z W 5 0 a X R p Z X M m c X V v d D s 6 W y Z x d W 9 0 O 1 N l Y 3 R p b 2 4 x L 1 N 0 Y W Z m L 1 N v d X J j Z S 5 7 T m F t Z S w w f S Z x d W 9 0 O y w m c X V v d D t T Z W N 0 a W 9 u M S 9 T d G F m Z i 9 S Z X B s Y W N l Z C B W Y W x 1 Z S 5 7 R 2 V u Z G V y L D F 9 J n F 1 b 3 Q 7 L C Z x d W 9 0 O 1 N l Y 3 R p b 2 4 x L 1 N 0 Y W Z m L 1 N v d X J j Z S 5 7 R G V w Y X J 0 b W V u d C w y f S Z x d W 9 0 O y w m c X V v d D t T Z W N 0 a W 9 u M S 9 T d G F m Z i 9 T b 3 V y Y 2 U u e 0 F n Z S w z f S Z x d W 9 0 O y w m c X V v d D t T Z W N 0 a W 9 u M S 9 T d G F m Z i 9 T b 3 V y Y 2 U u e 1 J h d G l u Z y w 0 f S Z x d W 9 0 O y w m c X V v d D t T Z W N 0 a W 9 u M S 9 T d G F m Z i 9 D a G F u Z 2 V k I F R 5 c G U u e 0 R h d G U g S m 9 p b m V k L D V 9 J n F 1 b 3 Q 7 L C Z x d W 9 0 O 1 N l Y 3 R p b 2 4 x L 1 N 0 Y W Z m L 1 N v d X J j Z S 5 7 U 2 F s Y X J 5 L D Z 9 J n F 1 b 3 Q 7 L C Z x d W 9 0 O 1 N l Y 3 R p b 2 4 x L 1 N 0 Y W Z m L 1 N v d X J j Z S 5 7 Q 2 9 1 b n R y e S w 3 f S Z x d W 9 0 O 1 0 s J n F 1 b 3 Q 7 U m V s Y X R p b 2 5 z a G l w S W 5 m b y Z x d W 9 0 O z p b X X 0 i I C 8 + P E V u d H J 5 I F R 5 c G U 9 I l J l Y 2 9 2 Z X J 5 V G F y Z 2 V 0 U 2 h l Z X Q i I F Z h b H V l P S J z Q U x M I F N U Q U Z G I i A v P j x F b n R y e S B U e X B l P S J S Z W N v d m V y e V R h c m d l d E N v b H V t b i I g V m F s d W U 9 I m w x I i A v P j x F b n R y e S B U e X B l P S J S Z W N v d m V y e V R h c m d l d F J v d y I g V m F s d W U 9 I m w x I i A v P j x F b n R y e S B U e X B l P S J G a W x s V G F y Z 2 V 0 I i B W Y W x 1 Z T 0 i c 1 N 0 Y W Z m I i A v P j x F b n R y e S B U e X B l P S J R d W V y e U l E I i B W Y W x 1 Z T 0 i c z Y 3 Y T A 1 N j Z i L W U 3 M 2 E t N D J j O C 0 5 Y W U 4 L T E 4 Z D Q x N G U w O G Z k Y y I g L z 4 8 L 1 N 0 Y W J s Z U V u d H J p Z X M + P C 9 J d G V t P j x J d G V t P j x J d G V t T G 9 j Y X R p b 2 4 + P E l 0 Z W 1 U e X B l P k Z v c m 1 1 b G E 8 L 0 l 0 Z W 1 U e X B l P j x J d G V t U G F 0 a D 5 T Z W N 0 a W 9 u M S 9 T d G F m Z i 9 T b 3 V y Y 2 U 8 L 0 l 0 Z W 1 Q Y X R o P j w v S X R l b U x v Y 2 F 0 a W 9 u P j x T d G F i b G V F b n R y a W V z I C 8 + P C 9 J d G V t P j x J d G V t P j x J d G V t T G 9 j Y X R p b 2 4 + P E l 0 Z W 1 U e X B l P k Z v c m 1 1 b G E 8 L 0 l 0 Z W 1 U e X B l P j x J d G V t U G F 0 a D 5 T Z W N 0 a W 9 u M S 9 T d G F m Z i 9 S Z W 1 v d m V k J T I w R H V w b G l j Y X R l c z w v S X R l b V B h d G g + P C 9 J d G V t T G 9 j Y X R p b 2 4 + P F N 0 Y W J s Z U V u d H J p Z X M g L z 4 8 L 0 l 0 Z W 0 + P E l 0 Z W 0 + P E l 0 Z W 1 M b 2 N h d G l v b j 4 8 S X R l b V R 5 c G U + R m 9 y b X V s Y T w v S X R l b V R 5 c G U + P E l 0 Z W 1 Q Y X R o P l N l Y 3 R p b 2 4 x L 1 N 0 Y W Z m L 1 J l c G x h Y 2 V k J T I w V m F s d W U 8 L 0 l 0 Z W 1 Q Y X R o P j w v S X R l b U x v Y 2 F 0 a W 9 u P j x T d G F i b G V F b n R y a W V z I C 8 + P C 9 J d G V t P j x J d G V t P j x J d G V t T G 9 j Y X R p b 2 4 + P E l 0 Z W 1 U e X B l P k Z v c m 1 1 b G E 8 L 0 l 0 Z W 1 U e X B l P j x J d G V t U G F 0 a D 5 T Z W N 0 a W 9 u M S 9 T d G F m Z i 9 G a W x 0 Z X J l Z C U y M F J v d 3 M 8 L 0 l 0 Z W 1 Q Y X R o P j w v S X R l b U x v Y 2 F 0 a W 9 u P j x T d G F i b G V F b n R y a W V z I C 8 + P C 9 J d G V t P j x J d G V t P j x J d G V t T G 9 j Y X R p b 2 4 + P E l 0 Z W 1 U e X B l P k Z v c m 1 1 b G E 8 L 0 l 0 Z W 1 U e X B l P j x J d G V t U G F 0 a D 5 T Z W N 0 a W 9 u M S 9 T d G F m Z i 9 D a G F u Z 2 V k J T I w V H l w Z T w v S X R l b V B h d G g + P C 9 J d G V t T G 9 j Y X R p b 2 4 + P F N 0 Y W J s Z U V u d H J p Z X M g L z 4 8 L 0 l 0 Z W 0 + P C 9 J d G V t c z 4 8 L 0 x v Y 2 F s U G F j a 2 F n Z U 1 l d G F k Y X R h R m l s Z T 4 W A A A A U E s F B g A A A A A A A A A A A A A A A A A A A A A A A C Y B A A A B A A A A 0 I y d 3 w E V 0 R G M e g D A T 8 K X 6 w E A A A D f t x C N z B E 0 T L b 3 H C r d I i f c A A A A A A I A A A A A A B B m A A A A A Q A A I A A A A K W U j 3 f + 2 I K K F X d I s B B V Z t P w K h v b U 3 + r i C B p E l q W y 2 M 9 A A A A A A 6 A A A A A A g A A I A A A A K L l L L 8 E G z D + v H V g e H h D O 7 d r m 5 F w 1 4 U n p N 5 V p 1 I 6 f 9 O a U A A A A D Q K 5 O t p S u u 5 E 9 h Z 2 0 H 7 h T K z D c d 8 + C M t Y Y 0 A r B y v S d K T M x U p w N L y b A / A s t q e z I l O N q a D Q z H j k x T 3 6 s S W t L I E 5 + c a Z q f G H 1 j X s W L p Q 0 + k 0 E X s Q A A A A I p 1 G O A U d v y 0 d o g w n d D U k h g v o k q b c o I F X l Y n t G M G j B / v i Z Z I f d G l 0 9 o 3 w N M K i L 4 J n T a V B k t w e R Y M 3 3 U n z o I F B q I = < / D a t a M a s h u p > 
</file>

<file path=customXml/item7.xml>��< ? x m l   v e r s i o n = " 1 . 0 "   e n c o d i n g = " U T F - 1 6 " ? > < G e m i n i   x m l n s = " h t t p : / / g e m i n i / p i v o t c u s t o m i z a t i o n / I s S a n d b o x E m b e d d e d " > < C u s t o m C o n t e n t > < ! [ C D A T A [ y e s ] ] > < / C u s t o m C o n t e n t > < / G e m i n i > 
</file>

<file path=customXml/item8.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 S t a f f < / 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 S t a f f < / 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 N a m e < / K e y > < / D i a g r a m O b j e c t K e y > < D i a g r a m O b j e c t K e y > < K e y > M e a s u r e s \ C o u n t   o f   N a m e \ T a g I n f o \ F o r m u l a < / K e y > < / D i a g r a m O b j e c t K e y > < D i a g r a m O b j e c t K e y > < K e y > M e a s u r e s \ C o u n t   o f   N a m e \ T a g I n f o \ V a l u e < / K e y > < / D i a g r a m O b j e c t K e y > < D i a g r a m O b j e c t K e y > < K e y > M e a s u r e s \ S u m   o f   A g e < / K e y > < / D i a g r a m O b j e c t K e y > < D i a g r a m O b j e c t K e y > < K e y > M e a s u r e s \ S u m   o f   A g e \ T a g I n f o \ F o r m u l a < / K e y > < / D i a g r a m O b j e c t K e y > < D i a g r a m O b j e c t K e y > < K e y > M e a s u r e s \ S u m   o f   A g e \ T a g I n f o \ V a l u e < / K e y > < / D i a g r a m O b j e c t K e y > < D i a g r a m O b j e c t K e y > < K e y > M e a s u r e s \ A v e r a g e   o f   A g e < / K e y > < / D i a g r a m O b j e c t K e y > < D i a g r a m O b j e c t K e y > < K e y > M e a s u r e s \ A v e r a g e   o f   A g e \ T a g I n f o \ F o r m u l a < / K e y > < / D i a g r a m O b j e c t K e y > < D i a g r a m O b j e c t K e y > < K e y > M e a s u r e s \ A v e r a g e   o f   A g e \ T a g I n f o \ V a l u e < / K e y > < / D i a g r a m O b j e c t K e y > < D i a g r a m O b j e c t K e y > < K e y > M e a s u r e s \ S u m   o f   S a l a r y < / K e y > < / D i a g r a m O b j e c t K e y > < D i a g r a m O b j e c t K e y > < K e y > M e a s u r e s \ S u m   o f   S a l a r y \ T a g I n f o \ F o r m u l a < / K e y > < / D i a g r a m O b j e c t K e y > < D i a g r a m O b j e c t K e y > < K e y > M e a s u r e s \ S u m   o f   S a l a r y \ T a g I n f o \ V a l u e < / K e y > < / D i a g r a m O b j e c t K e y > < D i a g r a m O b j e c t K e y > < K e y > M e a s u r e s \ S u m   o f   T e n u r e < / K e y > < / D i a g r a m O b j e c t K e y > < D i a g r a m O b j e c t K e y > < K e y > M e a s u r e s \ S u m   o f   T e n u r e \ T a g I n f o \ F o r m u l a < / K e y > < / D i a g r a m O b j e c t K e y > < D i a g r a m O b j e c t K e y > < K e y > M e a s u r e s \ S u m   o f   T e n u r e \ T a g I n f o \ V a l u e < / K e y > < / D i a g r a m O b j e c t K e y > < D i a g r a m O b j e c t K e y > < K e y > M e a s u r e s \ A v e r a g e   o f   S a l a r y < / K e y > < / D i a g r a m O b j e c t K e y > < D i a g r a m O b j e c t K e y > < K e y > M e a s u r e s \ A v e r a g e   o f   S a l a r y \ T a g I n f o \ F o r m u l a < / K e y > < / D i a g r a m O b j e c t K e y > < D i a g r a m O b j e c t K e y > < K e y > M e a s u r e s \ A v e r a g e   o f   S a l a r y \ T a g I n f o \ V a l u e < / K e y > < / D i a g r a m O b j e c t K e y > < D i a g r a m O b j e c t K e y > < K e y > M e a s u r e s \ A v e r a g e   o f   T e n u r e < / K e y > < / D i a g r a m O b j e c t K e y > < D i a g r a m O b j e c t K e y > < K e y > M e a s u r e s \ A v e r a g e   o f   T e n u r e \ T a g I n f o \ F o r m u l a < / K e y > < / D i a g r a m O b j e c t K e y > < D i a g r a m O b j e c t K e y > < K e y > M e a s u r e s \ A v e r a g e   o f   T e n u r e \ T a g I n f o \ V a l u e < / K e y > < / D i a g r a m O b j e c t K e y > < D i a g r a m O b j e c t K e y > < K e y > C o l u m n s \ N a m e < / K e y > < / D i a g r a m O b j e c t K e y > < D i a g r a m O b j e c t K e y > < K e y > C o l u m n s \ G e n d e r < / K e y > < / D i a g r a m O b j e c t K e y > < D i a g r a m O b j e c t K e y > < K e y > C o l u m n s \ D e p a r t m e n t < / K e y > < / D i a g r a m O b j e c t K e y > < D i a g r a m O b j e c t K e y > < K e y > C o l u m n s \ A g e < / K e y > < / D i a g r a m O b j e c t K e y > < D i a g r a m O b j e c t K e y > < K e y > C o l u m n s \ R a t i n g < / K e y > < / D i a g r a m O b j e c t K e y > < D i a g r a m O b j e c t K e y > < K e y > C o l u m n s \ D a t e   J o i n e d < / K e y > < / D i a g r a m O b j e c t K e y > < D i a g r a m O b j e c t K e y > < K e y > C o l u m n s \ S a l a r y < / K e y > < / D i a g r a m O b j e c t K e y > < D i a g r a m O b j e c t K e y > < K e y > C o l u m n s \ C o u n t r y < / K e y > < / D i a g r a m O b j e c t K e y > < D i a g r a m O b j e c t K e y > < K e y > C o l u m n s \ T e n u r e < / K e y > < / D i a g r a m O b j e c t K e y > < D i a g r a m O b j e c t K e y > < K e y > L i n k s \ & l t ; C o l u m n s \ C o u n t   o f   N a m e & g t ; - & l t ; M e a s u r e s \ N a m e & g t ; < / K e y > < / D i a g r a m O b j e c t K e y > < D i a g r a m O b j e c t K e y > < K e y > L i n k s \ & l t ; C o l u m n s \ C o u n t   o f   N a m e & g t ; - & l t ; M e a s u r e s \ N a m e & g t ; \ C O L U M N < / K e y > < / D i a g r a m O b j e c t K e y > < D i a g r a m O b j e c t K e y > < K e y > L i n k s \ & l t ; C o l u m n s \ C o u n t   o f   N a m e & g t ; - & l t ; M e a s u r e s \ N a m e & g t ; \ M E A S U R E < / K e y > < / D i a g r a m O b j e c t K e y > < D i a g r a m O b j e c t K e y > < K e y > L i n k s \ & l t ; C o l u m n s \ S u m   o f   A g e & g t ; - & l t ; M e a s u r e s \ A g e & g t ; < / K e y > < / D i a g r a m O b j e c t K e y > < D i a g r a m O b j e c t K e y > < K e y > L i n k s \ & l t ; C o l u m n s \ S u m   o f   A g e & g t ; - & l t ; M e a s u r e s \ A g e & g t ; \ C O L U M N < / K e y > < / D i a g r a m O b j e c t K e y > < D i a g r a m O b j e c t K e y > < K e y > L i n k s \ & l t ; C o l u m n s \ S u m   o f   A g e & g t ; - & l t ; M e a s u r e s \ A g e & g t ; \ M E A S U R E < / K e y > < / D i a g r a m O b j e c t K e y > < D i a g r a m O b j e c t K e y > < K e y > L i n k s \ & l t ; C o l u m n s \ A v e r a g e   o f   A g e & g t ; - & l t ; M e a s u r e s \ A g e & g t ; < / K e y > < / D i a g r a m O b j e c t K e y > < D i a g r a m O b j e c t K e y > < K e y > L i n k s \ & l t ; C o l u m n s \ A v e r a g e   o f   A g e & g t ; - & l t ; M e a s u r e s \ A g e & g t ; \ C O L U M N < / K e y > < / D i a g r a m O b j e c t K e y > < D i a g r a m O b j e c t K e y > < K e y > L i n k s \ & l t ; C o l u m n s \ A v e r a g e   o f   A g e & g t ; - & l t ; M e a s u r e s \ A g e & g t ; \ M E A S U R E < / K e y > < / D i a g r a m O b j e c t K e y > < D i a g r a m O b j e c t K e y > < K e y > L i n k s \ & l t ; C o l u m n s \ S u m   o f   S a l a r y & g t ; - & l t ; M e a s u r e s \ S a l a r y & g t ; < / K e y > < / D i a g r a m O b j e c t K e y > < D i a g r a m O b j e c t K e y > < K e y > L i n k s \ & l t ; C o l u m n s \ S u m   o f   S a l a r y & g t ; - & l t ; M e a s u r e s \ S a l a r y & g t ; \ C O L U M N < / K e y > < / D i a g r a m O b j e c t K e y > < D i a g r a m O b j e c t K e y > < K e y > L i n k s \ & l t ; C o l u m n s \ S u m   o f   S a l a r y & g t ; - & l t ; M e a s u r e s \ S a l a r y & g t ; \ M E A S U R E < / K e y > < / D i a g r a m O b j e c t K e y > < D i a g r a m O b j e c t K e y > < K e y > L i n k s \ & l t ; C o l u m n s \ S u m   o f   T e n u r e & g t ; - & l t ; M e a s u r e s \ T e n u r e & g t ; < / K e y > < / D i a g r a m O b j e c t K e y > < D i a g r a m O b j e c t K e y > < K e y > L i n k s \ & l t ; C o l u m n s \ S u m   o f   T e n u r e & g t ; - & l t ; M e a s u r e s \ T e n u r e & g t ; \ C O L U M N < / K e y > < / D i a g r a m O b j e c t K e y > < D i a g r a m O b j e c t K e y > < K e y > L i n k s \ & l t ; C o l u m n s \ S u m   o f   T e n u r e & g t ; - & l t ; M e a s u r e s \ T e n u r e & g t ; \ M E A S U R E < / K e y > < / D i a g r a m O b j e c t K e y > < D i a g r a m O b j e c t K e y > < K e y > L i n k s \ & l t ; C o l u m n s \ A v e r a g e   o f   S a l a r y & g t ; - & l t ; M e a s u r e s \ S a l a r y & g t ; < / K e y > < / D i a g r a m O b j e c t K e y > < D i a g r a m O b j e c t K e y > < K e y > L i n k s \ & l t ; C o l u m n s \ A v e r a g e   o f   S a l a r y & g t ; - & l t ; M e a s u r e s \ S a l a r y & g t ; \ C O L U M N < / K e y > < / D i a g r a m O b j e c t K e y > < D i a g r a m O b j e c t K e y > < K e y > L i n k s \ & l t ; C o l u m n s \ A v e r a g e   o f   S a l a r y & g t ; - & l t ; M e a s u r e s \ S a l a r y & g t ; \ M E A S U R E < / K e y > < / D i a g r a m O b j e c t K e y > < D i a g r a m O b j e c t K e y > < K e y > L i n k s \ & l t ; C o l u m n s \ A v e r a g e   o f   T e n u r e & g t ; - & l t ; M e a s u r e s \ T e n u r e & g t ; < / K e y > < / D i a g r a m O b j e c t K e y > < D i a g r a m O b j e c t K e y > < K e y > L i n k s \ & l t ; C o l u m n s \ A v e r a g e   o f   T e n u r e & g t ; - & l t ; M e a s u r e s \ T e n u r e & g t ; \ C O L U M N < / K e y > < / D i a g r a m O b j e c t K e y > < D i a g r a m O b j e c t K e y > < K e y > L i n k s \ & l t ; C o l u m n s \ A v e r a g e   o f   T e n u r e & g t ; - & l t ; M e a s u r e s \ T e n u r e & g t ; \ M E A S U R E 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 9 < / F o c u s C o l u m n > < S e l e c t i o n E n d C o l u m n > 9 < / S e l e c t i o n E n d C o l u m n > < S e l e c t i o n S t a r t C o l u m n > 9 < / S e l e c t i o n S t a r t C o l u m n > < 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 N a m e < / K e y > < / a : K e y > < a : V a l u e   i : t y p e = " M e a s u r e G r i d N o d e V i e w S t a t e " > < L a y e d O u t > t r u e < / L a y e d O u t > < W a s U I I n v i s i b l e > t r u e < / W a s U I I n v i s i b l e > < / a : V a l u e > < / a : K e y V a l u e O f D i a g r a m O b j e c t K e y a n y T y p e z b w N T n L X > < a : K e y V a l u e O f D i a g r a m O b j e c t K e y a n y T y p e z b w N T n L X > < a : K e y > < K e y > M e a s u r e s \ C o u n t   o f   N a m e \ T a g I n f o \ F o r m u l a < / K e y > < / a : K e y > < a : V a l u e   i : t y p e = " M e a s u r e G r i d V i e w S t a t e I D i a g r a m T a g A d d i t i o n a l I n f o " / > < / a : K e y V a l u e O f D i a g r a m O b j e c t K e y a n y T y p e z b w N T n L X > < a : K e y V a l u e O f D i a g r a m O b j e c t K e y a n y T y p e z b w N T n L X > < a : K e y > < K e y > M e a s u r e s \ C o u n t   o f   N a m e \ T a g I n f o \ V a l u e < / K e y > < / a : K e y > < a : V a l u e   i : t y p e = " M e a s u r e G r i d V i e w S t a t e I D i a g r a m T a g A d d i t i o n a l I n f o " / > < / a : K e y V a l u e O f D i a g r a m O b j e c t K e y a n y T y p e z b w N T n L X > < a : K e y V a l u e O f D i a g r a m O b j e c t K e y a n y T y p e z b w N T n L X > < a : K e y > < K e y > M e a s u r e s \ S u m   o f   A g e < / K e y > < / a : K e y > < a : V a l u e   i : t y p e = " M e a s u r e G r i d N o d e V i e w S t a t e " > < C o l u m n > 3 < / C o l u m n > < L a y e d O u t > t r u e < / L a y e d O u t > < W a s U I I n v i s i b l e > t r u e < / W a s U I I n v i s i b l e > < / a : V a l u e > < / a : K e y V a l u e O f D i a g r a m O b j e c t K e y a n y T y p e z b w N T n L X > < a : K e y V a l u e O f D i a g r a m O b j e c t K e y a n y T y p e z b w N T n L X > < a : K e y > < K e y > M e a s u r e s \ S u m   o f   A g e \ T a g I n f o \ F o r m u l a < / K e y > < / a : K e y > < a : V a l u e   i : t y p e = " M e a s u r e G r i d V i e w S t a t e I D i a g r a m T a g A d d i t i o n a l I n f o " / > < / a : K e y V a l u e O f D i a g r a m O b j e c t K e y a n y T y p e z b w N T n L X > < a : K e y V a l u e O f D i a g r a m O b j e c t K e y a n y T y p e z b w N T n L X > < a : K e y > < K e y > M e a s u r e s \ S u m   o f   A g e \ T a g I n f o \ V a l u e < / K e y > < / a : K e y > < a : V a l u e   i : t y p e = " M e a s u r e G r i d V i e w S t a t e I D i a g r a m T a g A d d i t i o n a l I n f o " / > < / a : K e y V a l u e O f D i a g r a m O b j e c t K e y a n y T y p e z b w N T n L X > < a : K e y V a l u e O f D i a g r a m O b j e c t K e y a n y T y p e z b w N T n L X > < a : K e y > < K e y > M e a s u r e s \ A v e r a g e   o f   A g e < / K e y > < / a : K e y > < a : V a l u e   i : t y p e = " M e a s u r e G r i d N o d e V i e w S t a t e " > < C o l u m n > 3 < / C o l u m n > < L a y e d O u t > t r u e < / L a y e d O u t > < R o w > 1 < / R o w > < W a s U I I n v i s i b l e > t r u e < / W a s U I I n v i s i b l e > < / a : V a l u e > < / a : K e y V a l u e O f D i a g r a m O b j e c t K e y a n y T y p e z b w N T n L X > < a : K e y V a l u e O f D i a g r a m O b j e c t K e y a n y T y p e z b w N T n L X > < a : K e y > < K e y > M e a s u r e s \ A v e r a g e   o f   A g e \ T a g I n f o \ F o r m u l a < / K e y > < / a : K e y > < a : V a l u e   i : t y p e = " M e a s u r e G r i d V i e w S t a t e I D i a g r a m T a g A d d i t i o n a l I n f o " / > < / a : K e y V a l u e O f D i a g r a m O b j e c t K e y a n y T y p e z b w N T n L X > < a : K e y V a l u e O f D i a g r a m O b j e c t K e y a n y T y p e z b w N T n L X > < a : K e y > < K e y > M e a s u r e s \ A v e r a g e   o f   A g e \ T a g I n f o \ V a l u e < / K e y > < / a : K e y > < a : V a l u e   i : t y p e = " M e a s u r e G r i d V i e w S t a t e I D i a g r a m T a g A d d i t i o n a l I n f o " / > < / a : K e y V a l u e O f D i a g r a m O b j e c t K e y a n y T y p e z b w N T n L X > < a : K e y V a l u e O f D i a g r a m O b j e c t K e y a n y T y p e z b w N T n L X > < a : K e y > < K e y > M e a s u r e s \ S u m   o f   S a l a r y < / K e y > < / a : K e y > < a : V a l u e   i : t y p e = " M e a s u r e G r i d N o d e V i e w S t a t e " > < C o l u m n > 6 < / C o l u m n > < L a y e d O u t > t r u e < / L a y e d O u t > < W a s U I I n v i s i b l e > t r u e < / W a s U I I n v i s i b l e > < / a : V a l u e > < / a : K e y V a l u e O f D i a g r a m O b j e c t K e y a n y T y p e z b w N T n L X > < a : K e y V a l u e O f D i a g r a m O b j e c t K e y a n y T y p e z b w N T n L X > < a : K e y > < K e y > M e a s u r e s \ S u m   o f   S a l a r y \ T a g I n f o \ F o r m u l a < / K e y > < / a : K e y > < a : V a l u e   i : t y p e = " M e a s u r e G r i d V i e w S t a t e I D i a g r a m T a g A d d i t i o n a l I n f o " / > < / a : K e y V a l u e O f D i a g r a m O b j e c t K e y a n y T y p e z b w N T n L X > < a : K e y V a l u e O f D i a g r a m O b j e c t K e y a n y T y p e z b w N T n L X > < a : K e y > < K e y > M e a s u r e s \ S u m   o f   S a l a r y \ T a g I n f o \ V a l u e < / K e y > < / a : K e y > < a : V a l u e   i : t y p e = " M e a s u r e G r i d V i e w S t a t e I D i a g r a m T a g A d d i t i o n a l I n f o " / > < / a : K e y V a l u e O f D i a g r a m O b j e c t K e y a n y T y p e z b w N T n L X > < a : K e y V a l u e O f D i a g r a m O b j e c t K e y a n y T y p e z b w N T n L X > < a : K e y > < K e y > M e a s u r e s \ S u m   o f   T e n u r e < / K e y > < / a : K e y > < a : V a l u e   i : t y p e = " M e a s u r e G r i d N o d e V i e w S t a t e " > < C o l u m n > 8 < / C o l u m n > < L a y e d O u t > t r u e < / L a y e d O u t > < W a s U I I n v i s i b l e > t r u e < / W a s U I I n v i s i b l e > < / a : V a l u e > < / a : K e y V a l u e O f D i a g r a m O b j e c t K e y a n y T y p e z b w N T n L X > < a : K e y V a l u e O f D i a g r a m O b j e c t K e y a n y T y p e z b w N T n L X > < a : K e y > < K e y > M e a s u r e s \ S u m   o f   T e n u r e \ T a g I n f o \ F o r m u l a < / K e y > < / a : K e y > < a : V a l u e   i : t y p e = " M e a s u r e G r i d V i e w S t a t e I D i a g r a m T a g A d d i t i o n a l I n f o " / > < / a : K e y V a l u e O f D i a g r a m O b j e c t K e y a n y T y p e z b w N T n L X > < a : K e y V a l u e O f D i a g r a m O b j e c t K e y a n y T y p e z b w N T n L X > < a : K e y > < K e y > M e a s u r e s \ S u m   o f   T e n u r e \ T a g I n f o \ V a l u e < / K e y > < / a : K e y > < a : V a l u e   i : t y p e = " M e a s u r e G r i d V i e w S t a t e I D i a g r a m T a g A d d i t i o n a l I n f o " / > < / a : K e y V a l u e O f D i a g r a m O b j e c t K e y a n y T y p e z b w N T n L X > < a : K e y V a l u e O f D i a g r a m O b j e c t K e y a n y T y p e z b w N T n L X > < a : K e y > < K e y > M e a s u r e s \ A v e r a g e   o f   S a l a r y < / K e y > < / a : K e y > < a : V a l u e   i : t y p e = " M e a s u r e G r i d N o d e V i e w S t a t e " > < C o l u m n > 6 < / C o l u m n > < L a y e d O u t > t r u e < / L a y e d O u t > < R o w > 1 < / R o w > < W a s U I I n v i s i b l e > t r u e < / W a s U I I n v i s i b l e > < / a : V a l u e > < / a : K e y V a l u e O f D i a g r a m O b j e c t K e y a n y T y p e z b w N T n L X > < a : K e y V a l u e O f D i a g r a m O b j e c t K e y a n y T y p e z b w N T n L X > < a : K e y > < K e y > M e a s u r e s \ A v e r a g e   o f   S a l a r y \ T a g I n f o \ F o r m u l a < / K e y > < / a : K e y > < a : V a l u e   i : t y p e = " M e a s u r e G r i d V i e w S t a t e I D i a g r a m T a g A d d i t i o n a l I n f o " / > < / a : K e y V a l u e O f D i a g r a m O b j e c t K e y a n y T y p e z b w N T n L X > < a : K e y V a l u e O f D i a g r a m O b j e c t K e y a n y T y p e z b w N T n L X > < a : K e y > < K e y > M e a s u r e s \ A v e r a g e   o f   S a l a r y \ T a g I n f o \ V a l u e < / K e y > < / a : K e y > < a : V a l u e   i : t y p e = " M e a s u r e G r i d V i e w S t a t e I D i a g r a m T a g A d d i t i o n a l I n f o " / > < / a : K e y V a l u e O f D i a g r a m O b j e c t K e y a n y T y p e z b w N T n L X > < a : K e y V a l u e O f D i a g r a m O b j e c t K e y a n y T y p e z b w N T n L X > < a : K e y > < K e y > M e a s u r e s \ A v e r a g e   o f   T e n u r e < / K e y > < / a : K e y > < a : V a l u e   i : t y p e = " M e a s u r e G r i d N o d e V i e w S t a t e " > < C o l u m n > 8 < / C o l u m n > < L a y e d O u t > t r u e < / L a y e d O u t > < R o w > 1 < / R o w > < W a s U I I n v i s i b l e > t r u e < / W a s U I I n v i s i b l e > < / a : V a l u e > < / a : K e y V a l u e O f D i a g r a m O b j e c t K e y a n y T y p e z b w N T n L X > < a : K e y V a l u e O f D i a g r a m O b j e c t K e y a n y T y p e z b w N T n L X > < a : K e y > < K e y > M e a s u r e s \ A v e r a g e   o f   T e n u r e \ T a g I n f o \ F o r m u l a < / K e y > < / a : K e y > < a : V a l u e   i : t y p e = " M e a s u r e G r i d V i e w S t a t e I D i a g r a m T a g A d d i t i o n a l I n f o " / > < / a : K e y V a l u e O f D i a g r a m O b j e c t K e y a n y T y p e z b w N T n L X > < a : K e y V a l u e O f D i a g r a m O b j e c t K e y a n y T y p e z b w N T n L X > < a : K e y > < K e y > M e a s u r e s \ A v e r a g e   o f   T e n u r e \ T a g I n f o \ V a l u e < / K e y > < / a : K e y > < a : V a l u e   i : t y p e = " M e a s u r e G r i d V i e w S t a t e I D i a g r a m T a g A d d i t i o n a l I n f o " / > < / a : K e y V a l u e O f D i a g r a m O b j e c t K e y a n y T y p e z b w N T n L X > < a : K e y V a l u e O f D i a g r a m O b j e c t K e y a n y T y p e z b w N T n L X > < a : K e y > < K e y > C o l u m n s \ N a m e < / K e y > < / a : K e y > < a : V a l u e   i : t y p e = " M e a s u r e G r i d N o d e V i e w S t a t e " > < L a y e d O u t > t r u e < / L a y e d O u t > < / a : V a l u e > < / a : K e y V a l u e O f D i a g r a m O b j e c t K e y a n y T y p e z b w N T n L X > < a : K e y V a l u e O f D i a g r a m O b j e c t K e y a n y T y p e z b w N T n L X > < a : K e y > < K e y > C o l u m n s \ G e n d e r < / K e y > < / a : K e y > < a : V a l u e   i : t y p e = " M e a s u r e G r i d N o d e V i e w S t a t e " > < C o l u m n > 1 < / C o l u m n > < L a y e d O u t > t r u e < / L a y e d O u t > < / a : V a l u e > < / a : K e y V a l u e O f D i a g r a m O b j e c t K e y a n y T y p e z b w N T n L X > < a : K e y V a l u e O f D i a g r a m O b j e c t K e y a n y T y p e z b w N T n L X > < a : K e y > < K e y > C o l u m n s \ D e p a r t m e n t < / K e y > < / a : K e y > < a : V a l u e   i : t y p e = " M e a s u r e G r i d N o d e V i e w S t a t e " > < C o l u m n > 2 < / C o l u m n > < L a y e d O u t > t r u e < / L a y e d O u t > < / a : V a l u e > < / a : K e y V a l u e O f D i a g r a m O b j e c t K e y a n y T y p e z b w N T n L X > < a : K e y V a l u e O f D i a g r a m O b j e c t K e y a n y T y p e z b w N T n L X > < a : K e y > < K e y > C o l u m n s \ A g e < / K e y > < / a : K e y > < a : V a l u e   i : t y p e = " M e a s u r e G r i d N o d e V i e w S t a t e " > < C o l u m n > 3 < / C o l u m n > < L a y e d O u t > t r u e < / L a y e d O u t > < / a : V a l u e > < / a : K e y V a l u e O f D i a g r a m O b j e c t K e y a n y T y p e z b w N T n L X > < a : K e y V a l u e O f D i a g r a m O b j e c t K e y a n y T y p e z b w N T n L X > < a : K e y > < K e y > C o l u m n s \ R a t i n g < / K e y > < / a : K e y > < a : V a l u e   i : t y p e = " M e a s u r e G r i d N o d e V i e w S t a t e " > < C o l u m n > 4 < / C o l u m n > < L a y e d O u t > t r u e < / L a y e d O u t > < / a : V a l u e > < / a : K e y V a l u e O f D i a g r a m O b j e c t K e y a n y T y p e z b w N T n L X > < a : K e y V a l u e O f D i a g r a m O b j e c t K e y a n y T y p e z b w N T n L X > < a : K e y > < K e y > C o l u m n s \ D a t e   J o i n e d < / K e y > < / a : K e y > < a : V a l u e   i : t y p e = " M e a s u r e G r i d N o d e V i e w S t a t e " > < C o l u m n > 5 < / C o l u m n > < L a y e d O u t > t r u e < / L a y e d O u t > < / a : V a l u e > < / a : K e y V a l u e O f D i a g r a m O b j e c t K e y a n y T y p e z b w N T n L X > < a : K e y V a l u e O f D i a g r a m O b j e c t K e y a n y T y p e z b w N T n L X > < a : K e y > < K e y > C o l u m n s \ S a l a r y < / K e y > < / a : K e y > < a : V a l u e   i : t y p e = " M e a s u r e G r i d N o d e V i e w S t a t e " > < C o l u m n > 6 < / C o l u m n > < L a y e d O u t > t r u e < / L a y e d O u t > < / a : V a l u e > < / a : K e y V a l u e O f D i a g r a m O b j e c t K e y a n y T y p e z b w N T n L X > < a : K e y V a l u e O f D i a g r a m O b j e c t K e y a n y T y p e z b w N T n L X > < a : K e y > < K e y > C o l u m n s \ C o u n t r y < / K e y > < / a : K e y > < a : V a l u e   i : t y p e = " M e a s u r e G r i d N o d e V i e w S t a t e " > < C o l u m n > 7 < / C o l u m n > < L a y e d O u t > t r u e < / L a y e d O u t > < / a : V a l u e > < / a : K e y V a l u e O f D i a g r a m O b j e c t K e y a n y T y p e z b w N T n L X > < a : K e y V a l u e O f D i a g r a m O b j e c t K e y a n y T y p e z b w N T n L X > < a : K e y > < K e y > C o l u m n s \ T e n u r e < / K e y > < / a : K e y > < a : V a l u e   i : t y p e = " M e a s u r e G r i d N o d e V i e w S t a t e " > < C o l u m n > 8 < / C o l u m n > < L a y e d O u t > t r u e < / L a y e d O u t > < / a : V a l u e > < / a : K e y V a l u e O f D i a g r a m O b j e c t K e y a n y T y p e z b w N T n L X > < a : K e y V a l u e O f D i a g r a m O b j e c t K e y a n y T y p e z b w N T n L X > < a : K e y > < K e y > L i n k s \ & l t ; C o l u m n s \ C o u n t   o f   N a m e & g t ; - & l t ; M e a s u r e s \ N a m e & g t ; < / K e y > < / a : K e y > < a : V a l u e   i : t y p e = " M e a s u r e G r i d V i e w S t a t e I D i a g r a m L i n k " / > < / a : K e y V a l u e O f D i a g r a m O b j e c t K e y a n y T y p e z b w N T n L X > < a : K e y V a l u e O f D i a g r a m O b j e c t K e y a n y T y p e z b w N T n L X > < a : K e y > < K e y > L i n k s \ & l t ; C o l u m n s \ C o u n t   o f   N a m e & g t ; - & l t ; M e a s u r e s \ N a m e & g t ; \ C O L U M N < / K e y > < / a : K e y > < a : V a l u e   i : t y p e = " M e a s u r e G r i d V i e w S t a t e I D i a g r a m L i n k E n d p o i n t " / > < / a : K e y V a l u e O f D i a g r a m O b j e c t K e y a n y T y p e z b w N T n L X > < a : K e y V a l u e O f D i a g r a m O b j e c t K e y a n y T y p e z b w N T n L X > < a : K e y > < K e y > L i n k s \ & l t ; C o l u m n s \ C o u n t   o f   N a m e & g t ; - & l t ; M e a s u r e s \ N a m e & g t ; \ M E A S U R E < / K e y > < / a : K e y > < a : V a l u e   i : t y p e = " M e a s u r e G r i d V i e w S t a t e I D i a g r a m L i n k E n d p o i n t " / > < / a : K e y V a l u e O f D i a g r a m O b j e c t K e y a n y T y p e z b w N T n L X > < a : K e y V a l u e O f D i a g r a m O b j e c t K e y a n y T y p e z b w N T n L X > < a : K e y > < K e y > L i n k s \ & l t ; C o l u m n s \ S u m   o f   A g e & g t ; - & l t ; M e a s u r e s \ A g e & g t ; < / K e y > < / a : K e y > < a : V a l u e   i : t y p e = " M e a s u r e G r i d V i e w S t a t e I D i a g r a m L i n k " / > < / a : K e y V a l u e O f D i a g r a m O b j e c t K e y a n y T y p e z b w N T n L X > < a : K e y V a l u e O f D i a g r a m O b j e c t K e y a n y T y p e z b w N T n L X > < a : K e y > < K e y > L i n k s \ & l t ; C o l u m n s \ S u m   o f   A g e & g t ; - & l t ; M e a s u r e s \ A g e & g t ; \ C O L U M N < / K e y > < / a : K e y > < a : V a l u e   i : t y p e = " M e a s u r e G r i d V i e w S t a t e I D i a g r a m L i n k E n d p o i n t " / > < / a : K e y V a l u e O f D i a g r a m O b j e c t K e y a n y T y p e z b w N T n L X > < a : K e y V a l u e O f D i a g r a m O b j e c t K e y a n y T y p e z b w N T n L X > < a : K e y > < K e y > L i n k s \ & l t ; C o l u m n s \ S u m   o f   A g e & g t ; - & l t ; M e a s u r e s \ A g e & g t ; \ M E A S U R E < / K e y > < / a : K e y > < a : V a l u e   i : t y p e = " M e a s u r e G r i d V i e w S t a t e I D i a g r a m L i n k E n d p o i n t " / > < / a : K e y V a l u e O f D i a g r a m O b j e c t K e y a n y T y p e z b w N T n L X > < a : K e y V a l u e O f D i a g r a m O b j e c t K e y a n y T y p e z b w N T n L X > < a : K e y > < K e y > L i n k s \ & l t ; C o l u m n s \ A v e r a g e   o f   A g e & g t ; - & l t ; M e a s u r e s \ A g e & g t ; < / K e y > < / a : K e y > < a : V a l u e   i : t y p e = " M e a s u r e G r i d V i e w S t a t e I D i a g r a m L i n k " / > < / a : K e y V a l u e O f D i a g r a m O b j e c t K e y a n y T y p e z b w N T n L X > < a : K e y V a l u e O f D i a g r a m O b j e c t K e y a n y T y p e z b w N T n L X > < a : K e y > < K e y > L i n k s \ & l t ; C o l u m n s \ A v e r a g e   o f   A g e & g t ; - & l t ; M e a s u r e s \ A g e & g t ; \ C O L U M N < / K e y > < / a : K e y > < a : V a l u e   i : t y p e = " M e a s u r e G r i d V i e w S t a t e I D i a g r a m L i n k E n d p o i n t " / > < / a : K e y V a l u e O f D i a g r a m O b j e c t K e y a n y T y p e z b w N T n L X > < a : K e y V a l u e O f D i a g r a m O b j e c t K e y a n y T y p e z b w N T n L X > < a : K e y > < K e y > L i n k s \ & l t ; C o l u m n s \ A v e r a g e   o f   A g e & g t ; - & l t ; M e a s u r e s \ A g e & g t ; \ M E A S U R E < / K e y > < / a : K e y > < a : V a l u e   i : t y p e = " M e a s u r e G r i d V i e w S t a t e I D i a g r a m L i n k E n d p o i n t " / > < / a : K e y V a l u e O f D i a g r a m O b j e c t K e y a n y T y p e z b w N T n L X > < a : K e y V a l u e O f D i a g r a m O b j e c t K e y a n y T y p e z b w N T n L X > < a : K e y > < K e y > L i n k s \ & l t ; C o l u m n s \ S u m   o f   S a l a r y & g t ; - & l t ; M e a s u r e s \ S a l a r y & g t ; < / K e y > < / a : K e y > < a : V a l u e   i : t y p e = " M e a s u r e G r i d V i e w S t a t e I D i a g r a m L i n k " / > < / a : K e y V a l u e O f D i a g r a m O b j e c t K e y a n y T y p e z b w N T n L X > < a : K e y V a l u e O f D i a g r a m O b j e c t K e y a n y T y p e z b w N T n L X > < a : K e y > < K e y > L i n k s \ & l t ; C o l u m n s \ S u m   o f   S a l a r y & g t ; - & l t ; M e a s u r e s \ S a l a r y & g t ; \ C O L U M N < / K e y > < / a : K e y > < a : V a l u e   i : t y p e = " M e a s u r e G r i d V i e w S t a t e I D i a g r a m L i n k E n d p o i n t " / > < / a : K e y V a l u e O f D i a g r a m O b j e c t K e y a n y T y p e z b w N T n L X > < a : K e y V a l u e O f D i a g r a m O b j e c t K e y a n y T y p e z b w N T n L X > < a : K e y > < K e y > L i n k s \ & l t ; C o l u m n s \ S u m   o f   S a l a r y & g t ; - & l t ; M e a s u r e s \ S a l a r y & g t ; \ M E A S U R E < / K e y > < / a : K e y > < a : V a l u e   i : t y p e = " M e a s u r e G r i d V i e w S t a t e I D i a g r a m L i n k E n d p o i n t " / > < / a : K e y V a l u e O f D i a g r a m O b j e c t K e y a n y T y p e z b w N T n L X > < a : K e y V a l u e O f D i a g r a m O b j e c t K e y a n y T y p e z b w N T n L X > < a : K e y > < K e y > L i n k s \ & l t ; C o l u m n s \ S u m   o f   T e n u r e & g t ; - & l t ; M e a s u r e s \ T e n u r e & g t ; < / K e y > < / a : K e y > < a : V a l u e   i : t y p e = " M e a s u r e G r i d V i e w S t a t e I D i a g r a m L i n k " / > < / a : K e y V a l u e O f D i a g r a m O b j e c t K e y a n y T y p e z b w N T n L X > < a : K e y V a l u e O f D i a g r a m O b j e c t K e y a n y T y p e z b w N T n L X > < a : K e y > < K e y > L i n k s \ & l t ; C o l u m n s \ S u m   o f   T e n u r e & g t ; - & l t ; M e a s u r e s \ T e n u r e & g t ; \ C O L U M N < / K e y > < / a : K e y > < a : V a l u e   i : t y p e = " M e a s u r e G r i d V i e w S t a t e I D i a g r a m L i n k E n d p o i n t " / > < / a : K e y V a l u e O f D i a g r a m O b j e c t K e y a n y T y p e z b w N T n L X > < a : K e y V a l u e O f D i a g r a m O b j e c t K e y a n y T y p e z b w N T n L X > < a : K e y > < K e y > L i n k s \ & l t ; C o l u m n s \ S u m   o f   T e n u r e & g t ; - & l t ; M e a s u r e s \ T e n u r e & g t ; \ M E A S U R E < / K e y > < / a : K e y > < a : V a l u e   i : t y p e = " M e a s u r e G r i d V i e w S t a t e I D i a g r a m L i n k E n d p o i n t " / > < / a : K e y V a l u e O f D i a g r a m O b j e c t K e y a n y T y p e z b w N T n L X > < a : K e y V a l u e O f D i a g r a m O b j e c t K e y a n y T y p e z b w N T n L X > < a : K e y > < K e y > L i n k s \ & l t ; C o l u m n s \ A v e r a g e   o f   S a l a r y & g t ; - & l t ; M e a s u r e s \ S a l a r y & g t ; < / K e y > < / a : K e y > < a : V a l u e   i : t y p e = " M e a s u r e G r i d V i e w S t a t e I D i a g r a m L i n k " / > < / a : K e y V a l u e O f D i a g r a m O b j e c t K e y a n y T y p e z b w N T n L X > < a : K e y V a l u e O f D i a g r a m O b j e c t K e y a n y T y p e z b w N T n L X > < a : K e y > < K e y > L i n k s \ & l t ; C o l u m n s \ A v e r a g e   o f   S a l a r y & g t ; - & l t ; M e a s u r e s \ S a l a r y & g t ; \ C O L U M N < / K e y > < / a : K e y > < a : V a l u e   i : t y p e = " M e a s u r e G r i d V i e w S t a t e I D i a g r a m L i n k E n d p o i n t " / > < / a : K e y V a l u e O f D i a g r a m O b j e c t K e y a n y T y p e z b w N T n L X > < a : K e y V a l u e O f D i a g r a m O b j e c t K e y a n y T y p e z b w N T n L X > < a : K e y > < K e y > L i n k s \ & l t ; C o l u m n s \ A v e r a g e   o f   S a l a r y & g t ; - & l t ; M e a s u r e s \ S a l a r y & g t ; \ M E A S U R E < / K e y > < / a : K e y > < a : V a l u e   i : t y p e = " M e a s u r e G r i d V i e w S t a t e I D i a g r a m L i n k E n d p o i n t " / > < / a : K e y V a l u e O f D i a g r a m O b j e c t K e y a n y T y p e z b w N T n L X > < a : K e y V a l u e O f D i a g r a m O b j e c t K e y a n y T y p e z b w N T n L X > < a : K e y > < K e y > L i n k s \ & l t ; C o l u m n s \ A v e r a g e   o f   T e n u r e & g t ; - & l t ; M e a s u r e s \ T e n u r e & g t ; < / K e y > < / a : K e y > < a : V a l u e   i : t y p e = " M e a s u r e G r i d V i e w S t a t e I D i a g r a m L i n k " / > < / a : K e y V a l u e O f D i a g r a m O b j e c t K e y a n y T y p e z b w N T n L X > < a : K e y V a l u e O f D i a g r a m O b j e c t K e y a n y T y p e z b w N T n L X > < a : K e y > < K e y > L i n k s \ & l t ; C o l u m n s \ A v e r a g e   o f   T e n u r e & g t ; - & l t ; M e a s u r e s \ T e n u r e & g t ; \ C O L U M N < / K e y > < / a : K e y > < a : V a l u e   i : t y p e = " M e a s u r e G r i d V i e w S t a t e I D i a g r a m L i n k E n d p o i n t " / > < / a : K e y V a l u e O f D i a g r a m O b j e c t K e y a n y T y p e z b w N T n L X > < a : K e y V a l u e O f D i a g r a m O b j e c t K e y a n y T y p e z b w N T n L X > < a : K e y > < K e y > L i n k s \ & l t ; C o l u m n s \ A v e r a g e   o f   T e n u r e & g t ; - & l t ; M e a s u r e s \ T e n u r e & g t ; \ M E A S U R E < / K e y > < / a : K e y > < a : V a l u e   i : t y p e = " M e a s u r e G r i d V i e w S t a t e I D i a g r a m L i n k E n d p o i n t " / > < / a : K e y V a l u e O f D i a g r a m O b j e c t K e y a n y T y p e z b w N T n L X > < / V i e w S t a t e s > < / D i a g r a m M a n a g e r . S e r i a l i z a b l e D i a g r a m > < / A r r a y O f D i a g r a m M a n a g e r . S e r i a l i z a b l e D i a g r a m > ] ] > < / C u s t o m C o n t e n t > < / G e m i n i > 
</file>

<file path=customXml/item9.xml>��< ? x m l   v e r s i o n = " 1 . 0 "   e n c o d i n g = " U T F - 1 6 " ? > < G e m i n i   x m l n s = " h t t p : / / g e m i n i / p i v o t c u s t o m i z a t i o n / R e l a t i o n s h i p A u t o D e t e c t i o n E n a b l e d " > < C u s t o m C o n t e n t > < ! [ C D A T A [ T r u e ] ] > < / C u s t o m C o n t e n t > < / G e m i n i > 
</file>

<file path=customXml/itemProps1.xml><?xml version="1.0" encoding="utf-8"?>
<ds:datastoreItem xmlns:ds="http://schemas.openxmlformats.org/officeDocument/2006/customXml" ds:itemID="{D9970CF9-5FD4-4286-8EAF-2A2546FDA816}">
  <ds:schemaRefs/>
</ds:datastoreItem>
</file>

<file path=customXml/itemProps10.xml><?xml version="1.0" encoding="utf-8"?>
<ds:datastoreItem xmlns:ds="http://schemas.openxmlformats.org/officeDocument/2006/customXml" ds:itemID="{45C854D8-A910-44E3-888C-D9E215ECBC9A}">
  <ds:schemaRefs/>
</ds:datastoreItem>
</file>

<file path=customXml/itemProps11.xml><?xml version="1.0" encoding="utf-8"?>
<ds:datastoreItem xmlns:ds="http://schemas.openxmlformats.org/officeDocument/2006/customXml" ds:itemID="{6822973C-3171-4291-BE93-CCA218B2F487}">
  <ds:schemaRefs/>
</ds:datastoreItem>
</file>

<file path=customXml/itemProps12.xml><?xml version="1.0" encoding="utf-8"?>
<ds:datastoreItem xmlns:ds="http://schemas.openxmlformats.org/officeDocument/2006/customXml" ds:itemID="{9186BA2D-F37C-4988-B643-DBBB8CB342A7}">
  <ds:schemaRefs/>
</ds:datastoreItem>
</file>

<file path=customXml/itemProps13.xml><?xml version="1.0" encoding="utf-8"?>
<ds:datastoreItem xmlns:ds="http://schemas.openxmlformats.org/officeDocument/2006/customXml" ds:itemID="{93DFB583-D61D-42DA-9386-44D6876B1A1E}">
  <ds:schemaRefs/>
</ds:datastoreItem>
</file>

<file path=customXml/itemProps14.xml><?xml version="1.0" encoding="utf-8"?>
<ds:datastoreItem xmlns:ds="http://schemas.openxmlformats.org/officeDocument/2006/customXml" ds:itemID="{916BE5B5-E00C-4D6D-B9FF-E84305652A46}">
  <ds:schemaRefs/>
</ds:datastoreItem>
</file>

<file path=customXml/itemProps15.xml><?xml version="1.0" encoding="utf-8"?>
<ds:datastoreItem xmlns:ds="http://schemas.openxmlformats.org/officeDocument/2006/customXml" ds:itemID="{D4BDA02E-F180-48F0-A33A-63ED8E8471A8}">
  <ds:schemaRefs/>
</ds:datastoreItem>
</file>

<file path=customXml/itemProps16.xml><?xml version="1.0" encoding="utf-8"?>
<ds:datastoreItem xmlns:ds="http://schemas.openxmlformats.org/officeDocument/2006/customXml" ds:itemID="{0F47D8B0-901E-44F0-A853-83AB3F5A5116}">
  <ds:schemaRefs/>
</ds:datastoreItem>
</file>

<file path=customXml/itemProps17.xml><?xml version="1.0" encoding="utf-8"?>
<ds:datastoreItem xmlns:ds="http://schemas.openxmlformats.org/officeDocument/2006/customXml" ds:itemID="{DEE96CCF-7837-48E5-B254-09285C7E96D1}">
  <ds:schemaRefs/>
</ds:datastoreItem>
</file>

<file path=customXml/itemProps2.xml><?xml version="1.0" encoding="utf-8"?>
<ds:datastoreItem xmlns:ds="http://schemas.openxmlformats.org/officeDocument/2006/customXml" ds:itemID="{E3C6C654-34D9-4583-896F-4B61E2E13EA6}">
  <ds:schemaRefs/>
</ds:datastoreItem>
</file>

<file path=customXml/itemProps3.xml><?xml version="1.0" encoding="utf-8"?>
<ds:datastoreItem xmlns:ds="http://schemas.openxmlformats.org/officeDocument/2006/customXml" ds:itemID="{0DD588AF-3007-44D7-9598-756288E9387D}">
  <ds:schemaRefs/>
</ds:datastoreItem>
</file>

<file path=customXml/itemProps4.xml><?xml version="1.0" encoding="utf-8"?>
<ds:datastoreItem xmlns:ds="http://schemas.openxmlformats.org/officeDocument/2006/customXml" ds:itemID="{293EE71D-F6DB-4B4D-A97F-4B8009F6FC5B}">
  <ds:schemaRefs/>
</ds:datastoreItem>
</file>

<file path=customXml/itemProps5.xml><?xml version="1.0" encoding="utf-8"?>
<ds:datastoreItem xmlns:ds="http://schemas.openxmlformats.org/officeDocument/2006/customXml" ds:itemID="{5E7EB201-54B6-42CE-B41A-000DE84AA28A}">
  <ds:schemaRefs/>
</ds:datastoreItem>
</file>

<file path=customXml/itemProps6.xml><?xml version="1.0" encoding="utf-8"?>
<ds:datastoreItem xmlns:ds="http://schemas.openxmlformats.org/officeDocument/2006/customXml" ds:itemID="{EF2B0D37-4E22-4273-AF1A-84294833EE4E}">
  <ds:schemaRefs>
    <ds:schemaRef ds:uri="http://schemas.microsoft.com/DataMashup"/>
  </ds:schemaRefs>
</ds:datastoreItem>
</file>

<file path=customXml/itemProps7.xml><?xml version="1.0" encoding="utf-8"?>
<ds:datastoreItem xmlns:ds="http://schemas.openxmlformats.org/officeDocument/2006/customXml" ds:itemID="{21BD50C1-9129-4A68-9AF4-642774078A33}">
  <ds:schemaRefs/>
</ds:datastoreItem>
</file>

<file path=customXml/itemProps8.xml><?xml version="1.0" encoding="utf-8"?>
<ds:datastoreItem xmlns:ds="http://schemas.openxmlformats.org/officeDocument/2006/customXml" ds:itemID="{888A6C5E-0D96-46CB-890D-D444155B8741}">
  <ds:schemaRefs/>
</ds:datastoreItem>
</file>

<file path=customXml/itemProps9.xml><?xml version="1.0" encoding="utf-8"?>
<ds:datastoreItem xmlns:ds="http://schemas.openxmlformats.org/officeDocument/2006/customXml" ds:itemID="{EE32E459-DDAE-4E1E-A23F-DFB9CB1CFA2F}">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NewZeland Staff</vt:lpstr>
      <vt:lpstr>India Staff</vt:lpstr>
      <vt:lpstr>ALL STAFF</vt:lpstr>
      <vt:lpstr>Male vs Female</vt:lpstr>
      <vt:lpstr>Salary vs Rating</vt:lpstr>
      <vt:lpstr>Salary Spread</vt:lpstr>
      <vt:lpstr>Employee Trend</vt:lpstr>
      <vt:lpstr>India vs. NZ</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Derry Hill</dc:creator>
  <cp:lastModifiedBy>Akhil K N</cp:lastModifiedBy>
  <dcterms:created xsi:type="dcterms:W3CDTF">2021-03-14T20:21:32Z</dcterms:created>
  <dcterms:modified xsi:type="dcterms:W3CDTF">2024-03-09T05:20:16Z</dcterms:modified>
</cp:coreProperties>
</file>